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9155" windowHeight="7965" tabRatio="906" activeTab="6"/>
  </bookViews>
  <sheets>
    <sheet name="Cover" sheetId="20" r:id="rId1"/>
    <sheet name="Sheet1" sheetId="22" r:id="rId2"/>
    <sheet name="Sheet2" sheetId="23" r:id="rId3"/>
    <sheet name="ΕΓΚΑΙΝΙΑ" sheetId="12" r:id="rId4"/>
    <sheet name="Εκπαίδευση" sheetId="13" r:id="rId5"/>
    <sheet name="Άνοια" sheetId="2" r:id="rId6"/>
    <sheet name="Καρδιαγγειακά" sheetId="3" r:id="rId7"/>
    <sheet name=" Οστεοπόρωση" sheetId="4" r:id="rId8"/>
    <sheet name="Καρκίνος του Μαστού" sheetId="5" r:id="rId9"/>
    <sheet name="καρκίνος τραχίλου της μήτρας " sheetId="6" r:id="rId10"/>
    <sheet name="Καρκίνος Παχέος εντέρου" sheetId="7" r:id="rId11"/>
    <sheet name="Καρκίνος του Προστάτη " sheetId="8" r:id="rId12"/>
    <sheet name="Ανεύρυσμα Κοιλιακής Αορτής " sheetId="24" r:id="rId13"/>
    <sheet name="Ψυχική Υγεία " sheetId="11" r:id="rId14"/>
    <sheet name=" Πρώτες βοήθειες " sheetId="14" r:id="rId15"/>
    <sheet name="Λοιμώδη Νοσήματα" sheetId="15" r:id="rId16"/>
    <sheet name="Μελάνωμα" sheetId="16" r:id="rId17"/>
    <sheet name="Πνευμονοπάθεια" sheetId="17" r:id="rId18"/>
    <sheet name="Δωρεά μυελού των Οστών " sheetId="25" r:id="rId19"/>
    <sheet name="Λοιπά" sheetId="10" r:id="rId20"/>
  </sheets>
  <calcPr calcId="125725"/>
</workbook>
</file>

<file path=xl/calcChain.xml><?xml version="1.0" encoding="utf-8"?>
<calcChain xmlns="http://schemas.openxmlformats.org/spreadsheetml/2006/main">
  <c r="C6" i="20"/>
  <c r="C7"/>
  <c r="J3" i="7"/>
  <c r="G15"/>
  <c r="D13"/>
  <c r="D12"/>
  <c r="J3" i="11"/>
  <c r="G69"/>
  <c r="C90"/>
  <c r="C77"/>
  <c r="C80"/>
  <c r="C81"/>
  <c r="C82"/>
  <c r="C79"/>
  <c r="C83"/>
  <c r="D63"/>
  <c r="G205" i="10"/>
  <c r="I4"/>
  <c r="G19" i="25"/>
  <c r="J3"/>
  <c r="G10" i="17"/>
  <c r="J3" i="16"/>
  <c r="G21"/>
  <c r="G54" i="15"/>
  <c r="G26" i="14"/>
  <c r="G9" i="24"/>
  <c r="J3" i="8"/>
  <c r="G9"/>
  <c r="G45" i="6"/>
  <c r="J3"/>
  <c r="G100" i="5"/>
  <c r="J3"/>
  <c r="J3" i="4"/>
  <c r="G38"/>
  <c r="J3" i="3"/>
  <c r="F78"/>
  <c r="F82"/>
  <c r="J3" i="2"/>
  <c r="G12"/>
  <c r="E43" i="13"/>
  <c r="I2" i="12"/>
  <c r="F8" i="20" l="1"/>
  <c r="G7"/>
  <c r="G6"/>
  <c r="G5"/>
  <c r="B13" i="22" l="1"/>
  <c r="B9"/>
  <c r="B27"/>
  <c r="B29"/>
  <c r="B4"/>
  <c r="B47"/>
  <c r="B12"/>
  <c r="J3" i="15"/>
  <c r="G58"/>
  <c r="C16" i="23"/>
  <c r="C12"/>
  <c r="C15"/>
  <c r="C19"/>
  <c r="C26"/>
  <c r="C45"/>
  <c r="C31"/>
  <c r="B5" i="22"/>
  <c r="B17"/>
  <c r="B11"/>
  <c r="B54"/>
  <c r="B33"/>
  <c r="B7"/>
  <c r="B2"/>
  <c r="B22"/>
  <c r="B53"/>
  <c r="B23"/>
  <c r="B6"/>
  <c r="B18"/>
  <c r="B24"/>
  <c r="B20"/>
  <c r="B40"/>
  <c r="B36"/>
  <c r="B45"/>
  <c r="B21"/>
  <c r="B10"/>
  <c r="B44"/>
  <c r="B19"/>
  <c r="B46"/>
  <c r="B38"/>
  <c r="G209" i="10"/>
  <c r="D6" i="20"/>
  <c r="D5"/>
  <c r="C5" s="1"/>
  <c r="E47" i="13"/>
  <c r="F15" i="12"/>
  <c r="G16" i="2" l="1"/>
  <c r="G42" i="4"/>
  <c r="G104" i="5"/>
  <c r="G49" i="6"/>
  <c r="G19" i="7"/>
  <c r="G13" i="8"/>
  <c r="G73" i="11"/>
  <c r="G30" i="14"/>
  <c r="G25" i="16"/>
  <c r="G14" i="17"/>
  <c r="G20" i="25"/>
  <c r="G13" i="24"/>
  <c r="J3" i="17"/>
  <c r="B15" i="22" l="1"/>
  <c r="C6" i="23"/>
  <c r="B8" i="22"/>
</calcChain>
</file>

<file path=xl/sharedStrings.xml><?xml version="1.0" encoding="utf-8"?>
<sst xmlns="http://schemas.openxmlformats.org/spreadsheetml/2006/main" count="3316" uniqueCount="902">
  <si>
    <t xml:space="preserve">Ημερομηνία </t>
  </si>
  <si>
    <t xml:space="preserve">Ωφελούμενοι </t>
  </si>
  <si>
    <t>Δήμος</t>
  </si>
  <si>
    <t xml:space="preserve">Πρόγραμμα/ Δράση </t>
  </si>
  <si>
    <t>Κατηγορία</t>
  </si>
  <si>
    <t>Νόσημα</t>
  </si>
  <si>
    <t xml:space="preserve">Άνοια </t>
  </si>
  <si>
    <t>Α/Α</t>
  </si>
  <si>
    <t>Άνοια</t>
  </si>
  <si>
    <t>Καρδιαγγειακά Νοσήματα</t>
  </si>
  <si>
    <t xml:space="preserve"> Οστεοπόρωση</t>
  </si>
  <si>
    <t>Καρκίνος του Μαστού</t>
  </si>
  <si>
    <t>Μαστογραφίες</t>
  </si>
  <si>
    <t>Καρκίνος Μαστού</t>
  </si>
  <si>
    <t>Kαρκίνος Tραχίλου της Mήτρας  και Γυναικολογικά Νοσήματα</t>
  </si>
  <si>
    <t>Καρκίνος Παχέος εντέρου</t>
  </si>
  <si>
    <t xml:space="preserve">Καρκίνος του Προστάτη </t>
  </si>
  <si>
    <t xml:space="preserve">Αιμοδοσία </t>
  </si>
  <si>
    <t xml:space="preserve">Ψυχική Υγεία / Κατάθλιψη </t>
  </si>
  <si>
    <t>Πρώτες βοήθειες</t>
  </si>
  <si>
    <t>Λοιμώδη Νοσήματα</t>
  </si>
  <si>
    <t>Μελάνωμα</t>
  </si>
  <si>
    <t>Πνευμονοπάθεια</t>
  </si>
  <si>
    <t>ΕΚΓΑΙΝΙΑ  2017</t>
  </si>
  <si>
    <t>ΕΚΓΑΙΝΙΑ ΔΗΜΩΝ  2017</t>
  </si>
  <si>
    <t>ΕΚΓΑΙΝΙΑ ΔΗΜΩΝ  2016</t>
  </si>
  <si>
    <t>ΕΚΓΑΙΝΙΑ ΔΗΜΩΝ  2014 + 2015</t>
  </si>
  <si>
    <t>ΣΥΝΟΛΟ</t>
  </si>
  <si>
    <t>ΕΚΠΑΙΔΕΥΣΗ  ΔΗΜΟΤΙΚΩΝ ΥΠΑΛΛΗΛΩΝ 2017</t>
  </si>
  <si>
    <t>ΕΚΠΑΙΔΕΥΣΗ  ΔΗΜΟΤΙΚΩΝ ΥΠΑΛΛΗΛΩΝ ΠΡΟΗΓΟΥΜΕΝΩΝ ΕΤΩΝ</t>
  </si>
  <si>
    <t xml:space="preserve">Εκπαίδευση Δημοτικών Υπαλλήλων </t>
  </si>
  <si>
    <t>ΔΡΑΣΕΙΣ - ΨΥΧΙΚΗ ΥΓΕΙΑ 2017</t>
  </si>
  <si>
    <t>ΔΡΑΣΕΙΣ - ΨΥΧΙΚΗ ΥΓΕΙΑ 2017 ΠΡΟΗΓΟΥΜΕΝΩΝ ΕΤΩΝ</t>
  </si>
  <si>
    <t>ΔΡΑΣΕΙΣ - ΜΕΛΑΝΩΜΑ 2017</t>
  </si>
  <si>
    <t>ΔΡΑΣΕΙΣ - ΜΕΛΑΝΩΜΑ ΠΡΟΗΓΟΥΜΕΝΩΝ ΕΤΩΝ</t>
  </si>
  <si>
    <t>ΔΡΑΣΕΙΣ -  2017</t>
  </si>
  <si>
    <t>ΔΡΑΣΕΙΣ - ΠΡΟΗΓΟΥΜΕΝΩΝ ΕΤΩΝ</t>
  </si>
  <si>
    <t xml:space="preserve">Λοιπές Δράσεις υπό την Αιγίδα των ΚΕΠ ΥΓΕΙΑΣ </t>
  </si>
  <si>
    <t>α/α</t>
  </si>
  <si>
    <t xml:space="preserve">Αγ. Ανάργυροι - Καματερό </t>
  </si>
  <si>
    <t xml:space="preserve">Αγ. Βαρβάρας </t>
  </si>
  <si>
    <t xml:space="preserve">Αιγάλεω </t>
  </si>
  <si>
    <t>Δαφνη - Υμηττός</t>
  </si>
  <si>
    <t>Διδυμότειχο</t>
  </si>
  <si>
    <t>Ηγουμενίτσα</t>
  </si>
  <si>
    <t xml:space="preserve">Ηλιούπολης </t>
  </si>
  <si>
    <t xml:space="preserve">Καλαμαρία </t>
  </si>
  <si>
    <t>Μεγαρέων</t>
  </si>
  <si>
    <t>Μεσσίνης</t>
  </si>
  <si>
    <t>Μεταμόρφωση</t>
  </si>
  <si>
    <t xml:space="preserve">Μεταμόρφωση </t>
  </si>
  <si>
    <t xml:space="preserve">Νεα Σμύρνη </t>
  </si>
  <si>
    <t xml:space="preserve">Παυλου - Μελά </t>
  </si>
  <si>
    <t>ΕΚΠΑΙΔΕΥΣΗ  ΔΗΜΟΤΙΚΩΝ ΥΠΑΛΛΗΛΩΝ 2018</t>
  </si>
  <si>
    <t>Βόλος</t>
  </si>
  <si>
    <t xml:space="preserve">Θερμαϊκός </t>
  </si>
  <si>
    <t xml:space="preserve">Σύνολο Δράσεων </t>
  </si>
  <si>
    <t xml:space="preserve">Εγγεγραμένοι Δημότες Στο Λογισμικό </t>
  </si>
  <si>
    <t xml:space="preserve">Έτος </t>
  </si>
  <si>
    <t>ΕΚΓΑΙΝΙΑ ΔΗΜΩΝ  2018</t>
  </si>
  <si>
    <t xml:space="preserve">Βέροιας </t>
  </si>
  <si>
    <t>Προληπτικές Εξετάσεις</t>
  </si>
  <si>
    <t>&lt;&lt; Τεστ Μνήμης &gt;&gt;</t>
  </si>
  <si>
    <t xml:space="preserve">Νεα Προποντίδα </t>
  </si>
  <si>
    <t>Π. Φάληρο</t>
  </si>
  <si>
    <t>Πυλαίας Χορτίατη</t>
  </si>
  <si>
    <t>Ίλιον</t>
  </si>
  <si>
    <t xml:space="preserve">Περιστερί </t>
  </si>
  <si>
    <t>ΔΡΑΣΕΙΣ -  2018</t>
  </si>
  <si>
    <t>Καρδιοαγγειακά</t>
  </si>
  <si>
    <t>εξετάσεις αίματος</t>
  </si>
  <si>
    <t>Προληπτική Εξέταση</t>
  </si>
  <si>
    <t xml:space="preserve">Αριστοτέλη </t>
  </si>
  <si>
    <t>Ασπρόπυργος</t>
  </si>
  <si>
    <t xml:space="preserve">Ηρακλείο Αττικής </t>
  </si>
  <si>
    <t>Ιωαννιτών</t>
  </si>
  <si>
    <t>Καλλιθέα</t>
  </si>
  <si>
    <t xml:space="preserve">Λοκρών </t>
  </si>
  <si>
    <t>Οστεοπόρωση</t>
  </si>
  <si>
    <t xml:space="preserve">Άλιμος </t>
  </si>
  <si>
    <t>Ελληνικό Αργυρούπολης</t>
  </si>
  <si>
    <t>μέτρηση οστικής πυκνότητας</t>
  </si>
  <si>
    <t>Μαστογραφικός έλεγχος</t>
  </si>
  <si>
    <t>Δωρεάν Προληπτικός Έλεγχος Μαστού (Μαστογραφία – Ψηλάφιση)</t>
  </si>
  <si>
    <t xml:space="preserve">Τεμποί </t>
  </si>
  <si>
    <t>Ιλιον</t>
  </si>
  <si>
    <t>Παλλήνης</t>
  </si>
  <si>
    <t xml:space="preserve"> Αιγάλεω</t>
  </si>
  <si>
    <t xml:space="preserve">Περιστέρι </t>
  </si>
  <si>
    <t xml:space="preserve">Ηλιούπολη </t>
  </si>
  <si>
    <t xml:space="preserve">Αγ Παρασκευή </t>
  </si>
  <si>
    <t xml:space="preserve">Καρκίνος τραχήλου Μήτρας </t>
  </si>
  <si>
    <t>τεστ Παπανικολάου</t>
  </si>
  <si>
    <t>«Αγωγή Υγείας για την Εφηβική ηλικία »</t>
  </si>
  <si>
    <t>Αλίμου</t>
  </si>
  <si>
    <t xml:space="preserve">Πυλαία - Χορτίατη </t>
  </si>
  <si>
    <t>Πρόγραμμα πρόληψης με ΤΕΣΤ ΠΑΠ</t>
  </si>
  <si>
    <t xml:space="preserve">Δωρεάν Τεστ παπ σε γυναίκες με χαμηλό εισόδημα </t>
  </si>
  <si>
    <t xml:space="preserve">Καρκίνος τραχήλου Μήτρας  </t>
  </si>
  <si>
    <t>Καρκίνος Παχέος Εντέρου</t>
  </si>
  <si>
    <t xml:space="preserve">Κλινικός έλεγχος και εξέταση PSA για πρόληψη του καρκίνου του προστάτη </t>
  </si>
  <si>
    <t>Καρκίνος του Προστάτη</t>
  </si>
  <si>
    <t>Ψυχική Υγεία</t>
  </si>
  <si>
    <t>Ωρωπού</t>
  </si>
  <si>
    <t xml:space="preserve">Ψυχική Υγεία </t>
  </si>
  <si>
    <t>΄΄Πρόγραμμα για την Πρόληψη της Κατάθλιψης΄΄</t>
  </si>
  <si>
    <t>ΔΡΑΣΕΙΣ - ΨΥΧΙΚΗ ΥΓΕΙΑ 2018</t>
  </si>
  <si>
    <t>Βέροιας</t>
  </si>
  <si>
    <t>Πρώτες Βοήθειες</t>
  </si>
  <si>
    <t>Αντιγριπικός εμβολιασμός στους εργαζόμενους</t>
  </si>
  <si>
    <t xml:space="preserve">Φαρσάλων </t>
  </si>
  <si>
    <t>Εξετάσεις για τον HIV και τις Ηπατίτιδες Β και C</t>
  </si>
  <si>
    <t>Το μελάνωμα και η πρόληψή του"</t>
  </si>
  <si>
    <t>Κλινική εξέταση σπιλών</t>
  </si>
  <si>
    <t>ΔΡΑΣΕΙΣ - ΜΕΛΑΝΩΜΑ 2018</t>
  </si>
  <si>
    <t>Κηφισίας</t>
  </si>
  <si>
    <t>“Χρόνια Αποφρακτική Πνευμονοπάθεια”</t>
  </si>
  <si>
    <t>Λοιπα</t>
  </si>
  <si>
    <t>"Γίνε εθελοντής δότης μυελού των οστών"</t>
  </si>
  <si>
    <t>Αιμοδοσία</t>
  </si>
  <si>
    <t>΄΄Εθελοντική Αιμοδοσία΄΄</t>
  </si>
  <si>
    <t xml:space="preserve">Ωρωπός </t>
  </si>
  <si>
    <t xml:space="preserve">Δωρεάν Χειρουργική Επέμβαση καταρράκτη </t>
  </si>
  <si>
    <t>Θάσσου</t>
  </si>
  <si>
    <t>Αρ. Δράσεων</t>
  </si>
  <si>
    <t xml:space="preserve">Ωρωπος </t>
  </si>
  <si>
    <t>Αμαρουσίου</t>
  </si>
  <si>
    <t>Γαλατσίου</t>
  </si>
  <si>
    <t xml:space="preserve">Λαυρεωτικής </t>
  </si>
  <si>
    <t>Πυδνας - Κολινδρού</t>
  </si>
  <si>
    <t>Περιστερίου</t>
  </si>
  <si>
    <t>Ηρακλείου Αττικής</t>
  </si>
  <si>
    <t>Μεγάρων</t>
  </si>
  <si>
    <t xml:space="preserve">Αμαρουσίου </t>
  </si>
  <si>
    <t xml:space="preserve">Γαλατσίου </t>
  </si>
  <si>
    <t xml:space="preserve">Πύδνας - Κολινδρού  </t>
  </si>
  <si>
    <t xml:space="preserve">Αγ Αναργυροι - Καματερό </t>
  </si>
  <si>
    <t xml:space="preserve">Αγ  Βαρβάρας </t>
  </si>
  <si>
    <t xml:space="preserve">Βόλου </t>
  </si>
  <si>
    <t xml:space="preserve">Καλαμαρίας </t>
  </si>
  <si>
    <t xml:space="preserve">Νέας Σμύρνης </t>
  </si>
  <si>
    <t xml:space="preserve">Παύλου Μελα </t>
  </si>
  <si>
    <t xml:space="preserve">Περιστερίου </t>
  </si>
  <si>
    <t xml:space="preserve">Τεμπών </t>
  </si>
  <si>
    <t xml:space="preserve">Ανεύρυσμα Κοιλιακής Αορτής </t>
  </si>
  <si>
    <t>Αρταίων</t>
  </si>
  <si>
    <t>Δοξάτου</t>
  </si>
  <si>
    <t xml:space="preserve">Δράμας </t>
  </si>
  <si>
    <t xml:space="preserve">Δωρίδος </t>
  </si>
  <si>
    <t xml:space="preserve">Λαγκαδάς </t>
  </si>
  <si>
    <t>Ωραιόκαστρο</t>
  </si>
  <si>
    <t xml:space="preserve">Αρταίων </t>
  </si>
  <si>
    <t xml:space="preserve">Δοξάτο </t>
  </si>
  <si>
    <t>Δράμα</t>
  </si>
  <si>
    <t xml:space="preserve">Κηφισιά </t>
  </si>
  <si>
    <t xml:space="preserve">Λαγκαδας </t>
  </si>
  <si>
    <t>ΕΚΠΑΙΔΕΥΣΗ</t>
  </si>
  <si>
    <t>Βολβης</t>
  </si>
  <si>
    <t xml:space="preserve">κα Σακκα </t>
  </si>
  <si>
    <t xml:space="preserve">Κάρυστος </t>
  </si>
  <si>
    <t xml:space="preserve">Θερμαϊκος </t>
  </si>
  <si>
    <t>Ψαρα</t>
  </si>
  <si>
    <t>Νεα Προποντίδα</t>
  </si>
  <si>
    <t xml:space="preserve">Θασσος </t>
  </si>
  <si>
    <t>Ηλιουπολη</t>
  </si>
  <si>
    <t>Πυνδασ Κολινδρου</t>
  </si>
  <si>
    <t>Θήβα</t>
  </si>
  <si>
    <t>Αγ Βαρβάρα</t>
  </si>
  <si>
    <t>Αγ Νικόλαος</t>
  </si>
  <si>
    <t>ΕΚΠΑΙΔΕΥΣΗ  ΔΗΜΟΤΙΚΩΝ ΥΠΑΛΛΗΛΩΝ 2019</t>
  </si>
  <si>
    <t xml:space="preserve">Καλλιθέα </t>
  </si>
  <si>
    <t>Ενημερωτική Ομιλία</t>
  </si>
  <si>
    <t xml:space="preserve">Ομιλία για το κάπνισμα στο 14 Γυμνάσιο </t>
  </si>
  <si>
    <t xml:space="preserve">Άλίμος </t>
  </si>
  <si>
    <t>Νοέμβριος 2019</t>
  </si>
  <si>
    <t>"Μέτρηση  σακχάρου και γλυκοζυλιωμένης αιμοσφαιρίνης"</t>
  </si>
  <si>
    <t>Δεκέμβριος 2019</t>
  </si>
  <si>
    <t>"Μέτρηση χοληστερίνης, τριγλυκεριδίων, HDL, LDL, non-hdl, αθηρωματικού δείκτη"</t>
  </si>
  <si>
    <t>Μέγαρα</t>
  </si>
  <si>
    <t>ΜΕΤΡΗΣΗ ΓΛΥΚΟΖΗΣ ΑΙΜΑΤΟΣ , ΜΕΤΡΗΣΗ ΤΡΙΓΛΥΚΕΡΙΔΙΩΝ , ΜΕΤΡΗΣΗ ΟΛΙΚΗΣ ΧΟΛΗΣΤΕΡΟΛΗΣ, ΜΕΤΡΗΣΗ ΑΡΤΗΡΙΑΚΗΣ ΠΙΕΣΗΣ</t>
  </si>
  <si>
    <t xml:space="preserve">Αγ Βαρβάρα </t>
  </si>
  <si>
    <t>Καπνιστικες συνήθειες - καρκίνος του πνεύμονα</t>
  </si>
  <si>
    <t xml:space="preserve">Αγ Βαρβάρας </t>
  </si>
  <si>
    <t>15/5/2019</t>
  </si>
  <si>
    <t xml:space="preserve">Ενημερωτική Ομιλία </t>
  </si>
  <si>
    <t>Ο χρόνος είναι «μυοκάρδιο»…» </t>
  </si>
  <si>
    <t xml:space="preserve">Heart sccore </t>
  </si>
  <si>
    <t>14-20/10/2019</t>
  </si>
  <si>
    <t>θεματική εβδομάδα δράσεων με τίτλο «Επανεκκίνηση καρδιάς, Αλλάζω τη ζωή μου, φροντίζω την Καρδιά μου»</t>
  </si>
  <si>
    <t>ημερίδα για τον καρδιαγγειακό κίνδυνο</t>
  </si>
  <si>
    <t>ενημέρωση δια βίου ασκηση και διατροφή</t>
  </si>
  <si>
    <t>ενημέρωση μαθητών σε πρώτες βοήθειες ΚΑΡΠΑ</t>
  </si>
  <si>
    <t>ενημέρωση για υπερτασικη καρδιοπάθεια σε μεγάλες ηλικίες</t>
  </si>
  <si>
    <t>ενημέρωση για μεταβολικό σύνδρομο</t>
  </si>
  <si>
    <t>ενημέρωση για σακχαρώδης διαβήτης</t>
  </si>
  <si>
    <t>ενημέρωση για δια βίου ασκηση και διατροφή</t>
  </si>
  <si>
    <t xml:space="preserve"> τεχνικές χαλάρωσης:yoga therapy</t>
  </si>
  <si>
    <t xml:space="preserve"> τεχνικές χαλάρωσης:διαλογισμός</t>
  </si>
  <si>
    <t xml:space="preserve"> τεχνικές χαλάρωσης: yoga nidra</t>
  </si>
  <si>
    <t>εκπαίδευση α βοήθειες και ΚΑΡΠΑ</t>
  </si>
  <si>
    <t>συμβολικός περίπατος και άσκηση</t>
  </si>
  <si>
    <t xml:space="preserve">Αγ Ανάργυροι - Καμαρτερό </t>
  </si>
  <si>
    <t>Ιανουάριος 2019 - Μάρτιος 2019</t>
  </si>
  <si>
    <t>Αγαπώ τον Εαυτό μου Φροντίζω την Υγεία μου</t>
  </si>
  <si>
    <t>Αιγάλεω</t>
  </si>
  <si>
    <t>26-27/11/2019</t>
  </si>
  <si>
    <t>Προληπτικές εξετάσεις</t>
  </si>
  <si>
    <t>Εκτίμηση καρδιαγγειακού κινδύνου(ΕΛ.Ι.ΚΑΡ.)</t>
  </si>
  <si>
    <t>1/2019-6/2019</t>
  </si>
  <si>
    <t xml:space="preserve">Προληπτικές Εξετάσεις </t>
  </si>
  <si>
    <t xml:space="preserve">" Αγωγή Yγείας  για την Τρίτη Ηλικία " </t>
  </si>
  <si>
    <t>7/2019-9/2019</t>
  </si>
  <si>
    <t xml:space="preserve">Ασπροπύργου </t>
  </si>
  <si>
    <t xml:space="preserve"> Βιωματική Δράση</t>
  </si>
  <si>
    <t>"Πρωϊνό Περπάτημα"                                                                     Οργανισμός Φροντίδας Νεολαίας και Τρίτης Ηλικίας Δήμου Ασπροπύργου υπό την αιγίδα των ΚΕΠ Υγείας</t>
  </si>
  <si>
    <t>"Open Day Μεσογειακής Διατροφής"                                               Κοινωφελής Επιχείρηση Δήμου Ασπροπύργου                                               υπό την αιγίδα των ΚΕΠ Υγείας</t>
  </si>
  <si>
    <t>"Βρεφική Παχυσαρκία"                                                                   Κοινωφελής Επιχείρηση Δήμου Ασπροπύργου                                               υπό την αιγίδα των ΚΕΠ Υγείας</t>
  </si>
  <si>
    <t>"Παιδική Παχυσαρκία"   Κοινωφελής Επιχείρηση Δήμου Ασπροπύργου υπό την αιγίδα των ΚΕΠ Υγείας</t>
  </si>
  <si>
    <t xml:space="preserve">          "Παροχή ιατρικής εξέτασης και συνταγογράφησης"               Οργανισμός Φροντίδας Νεολαίας και Τρίτης Ηλικίας Δήμου Ασπροπύργου                                      υπό την αιγίδα των ΚΕΠ Υγείας</t>
  </si>
  <si>
    <t xml:space="preserve">Ελληνικού - Αργυρούπολης </t>
  </si>
  <si>
    <t>2019</t>
  </si>
  <si>
    <t xml:space="preserve">ΜΕΤΡΗΣΕΙΣ  Σακχαρώδη διαβήτη </t>
  </si>
  <si>
    <t xml:space="preserve">Ηγουμενίτσα </t>
  </si>
  <si>
    <t>Οδηγίες Διατροφής για Καλοκαίρι</t>
  </si>
  <si>
    <t>"Διατροφικές Διαταραχές: Η μάστιγα της εποχής"</t>
  </si>
  <si>
    <t>Ηλιούπολη</t>
  </si>
  <si>
    <t>ομιλία για το σάκχαρο </t>
  </si>
  <si>
    <t>αιματολογικό έλεγχο σακχάρου γλυκοζιωμένης</t>
  </si>
  <si>
    <t xml:space="preserve">Ηράκλειο Αττικής </t>
  </si>
  <si>
    <t xml:space="preserve">Παιδική Παχυσαρίκα </t>
  </si>
  <si>
    <t>Ενημερωτικές Ομιλίες</t>
  </si>
  <si>
    <r>
      <rPr>
        <sz val="10.5"/>
        <rFont val="SegoeScript-Bold"/>
        <charset val="161"/>
      </rPr>
      <t xml:space="preserve">ΠΑΙΔΙΚΗ ΠΑΧΥΣΑΡΚΙΑ
</t>
    </r>
    <r>
      <rPr>
        <sz val="10.5"/>
        <rFont val="Calibri"/>
        <family val="2"/>
        <charset val="161"/>
      </rPr>
      <t>Πρόληψη – αντιμετώπιση</t>
    </r>
  </si>
  <si>
    <r>
      <rPr>
        <sz val="10.5"/>
        <rFont val="SegoeScript-Bold"/>
        <charset val="161"/>
      </rPr>
      <t xml:space="preserve">΄΄ΠΑΙΔΙΚΗ ΠΑΧΥΣΑΡΚΙΑ </t>
    </r>
    <r>
      <rPr>
        <sz val="10.5"/>
        <rFont val="Calibri"/>
        <family val="2"/>
        <charset val="161"/>
      </rPr>
      <t>Πρόληψη – Αντιμετώπιση΄΄</t>
    </r>
  </si>
  <si>
    <t xml:space="preserve">Θάσου </t>
  </si>
  <si>
    <t>18-20/3/2019</t>
  </si>
  <si>
    <t xml:space="preserve">Παιδί, Διατροφή και Υγεία </t>
  </si>
  <si>
    <t xml:space="preserve">Ιλίον   </t>
  </si>
  <si>
    <t>01/01/2019 - 31/12/2019</t>
  </si>
  <si>
    <t>Θέμα: "Άσκηση στην Τρίτη Ηλικία"</t>
  </si>
  <si>
    <t xml:space="preserve">06/06/19, 18/06/19,  21/06/19 </t>
  </si>
  <si>
    <t>Παγκόσμια Ημέρα Κατά του Καπνίσματος</t>
  </si>
  <si>
    <t>Πρόγραμμα τηλεϊατρικής Καρδιοαγγειακά Μέτριση σακχάρου</t>
  </si>
  <si>
    <t>Νοέμβριο 2019</t>
  </si>
  <si>
    <t xml:space="preserve">Ενημέρωση των πολιτών  Διατροφικές Διαταραχές Συνέπειες Πρόληψη </t>
  </si>
  <si>
    <t>&lt;&lt; Παιδική Παχυσαρκία&gt;&gt;</t>
  </si>
  <si>
    <t>Μέτρηση σακχάρου και αρτηριακής πίεσης</t>
  </si>
  <si>
    <t>ΜΕΤΡΗΣΗ ΣΑΚΧΑΡΟΥ ΚΑΙ ΑΡΤΗΡΙΑΚΗΣ ΠΙΕΣΗΣ</t>
  </si>
  <si>
    <t>Νέα Σμύρνη</t>
  </si>
  <si>
    <t>ΔΩΡΕΑΝ αιματολογικες εξετασεις</t>
  </si>
  <si>
    <t xml:space="preserve">Νεας Σμύρνης </t>
  </si>
  <si>
    <t>Υγεία και Διατροφή - Τεστ Λιπομέτρησης και διατροφικές συμβουλές</t>
  </si>
  <si>
    <t>Εξέταση Καρδιολογικού ελέγχου</t>
  </si>
  <si>
    <t>Διαβητολογικός έλεγχος – εξέταση</t>
  </si>
  <si>
    <t>Καρδιολογικός Έλεγχος</t>
  </si>
  <si>
    <t>Νέα Προποντίδα</t>
  </si>
  <si>
    <t>14/11/2019</t>
  </si>
  <si>
    <t xml:space="preserve">Ενημερωτική εκδήλωση για τον Σακχαρώδη Διαβήτη  </t>
  </si>
  <si>
    <t>δωρεάν μετρήσεις ζακχάρου</t>
  </si>
  <si>
    <t xml:space="preserve">Παλαιό Φάληρο </t>
  </si>
  <si>
    <t>Μαθαίνοντας τον διαβήτη μου</t>
  </si>
  <si>
    <t>Εκστρατεία Πρόληψης ,Εκπαίδευσης και Ενημέρωσης για τον Σακχαρώδη Διαβήτη</t>
  </si>
  <si>
    <t xml:space="preserve">Παύλου Μελά </t>
  </si>
  <si>
    <t>Μέρες Υγείας 2019 Έλεγχος Καρδιαγγειακών Παραμέτρων</t>
  </si>
  <si>
    <t>Ημερίδα με θέμα «το έμφραγμα του μυοκαρδίου, το εγκεφαλικό επεισόδιο, την υπέρταση και την υπερλιπιδαιμία»</t>
  </si>
  <si>
    <t>3/4/2019-12/4/2019</t>
  </si>
  <si>
    <t xml:space="preserve">Πρόληψη και θεραπεία της Υπέρτασης και Υπερλιπιδαιμίας </t>
  </si>
  <si>
    <t>14/5/2019-14/6/2019</t>
  </si>
  <si>
    <t xml:space="preserve">Συμβουλευτική Υγείας σχετικά με τον Σακχαρώδη Διαβήτη </t>
  </si>
  <si>
    <t xml:space="preserve">Πρόληψη &amp; Αντιμετώπιση του Εμφράγματος και το Μυοκαρδίου και του Αγγειακού Εγκεφαλικού Επισοδίου </t>
  </si>
  <si>
    <t>1/11 - 22/11/2019</t>
  </si>
  <si>
    <t xml:space="preserve">Δωρεάν Προληπτικές Εξετάσεις στα μέλη των ΚΕ.ΦΙ. </t>
  </si>
  <si>
    <t>20/12/2019</t>
  </si>
  <si>
    <t xml:space="preserve">Ενημέρωση με διανομή εντύπων και δώρων, σχετικά με τον Σακχαρώδη Διαβήτη </t>
  </si>
  <si>
    <t>Διατροφή και Εμμηνόπαυση</t>
  </si>
  <si>
    <t>ΔΡΑΣΕΙΣ -  2019</t>
  </si>
  <si>
    <t>Δράση</t>
  </si>
  <si>
    <t>06/02/2019 -08/02/2019</t>
  </si>
  <si>
    <t>ΜΕΤΡΗΣΗ ΟΣΤΙΚΗΣ ΠΥΚΝΟΤΗΤΑΣ</t>
  </si>
  <si>
    <t>6-8 /02/2019</t>
  </si>
  <si>
    <t>Μέτρηση Οστικής Πυκνότητας</t>
  </si>
  <si>
    <t>Μεσσήνη</t>
  </si>
  <si>
    <t>21/3/2019 έως 29/3/2019</t>
  </si>
  <si>
    <t>Δωρεάν μέτρηση οστικής πυκνότητας</t>
  </si>
  <si>
    <t>01-07/03/2019 ΕΩΣ 7/3/2019</t>
  </si>
  <si>
    <t>ΔΩΡΕΑΝ ΜΕΤΡΗΣΗ ΟΣΤΙΚΗΣ ΠΥΚΝΟΤΗΤΑΣ</t>
  </si>
  <si>
    <t>2/12/2019-</t>
  </si>
  <si>
    <t>140</t>
  </si>
  <si>
    <t>"Δωρεάν Μέτρηση Οστικής Πυκνότητας για την Πρόληψη της Οστεοπόρωσης στον Δήμο Πυλαίας – Χορτιάτη "</t>
  </si>
  <si>
    <t>20/2/2019</t>
  </si>
  <si>
    <t xml:space="preserve">Οστεοπόρωση </t>
  </si>
  <si>
    <t>21/2/2019</t>
  </si>
  <si>
    <t xml:space="preserve"> 20/3/2019</t>
  </si>
  <si>
    <t>1ο ΚΑΠΗ -πρόγραμμα πρόληψης πτώσεω</t>
  </si>
  <si>
    <t xml:space="preserve"> 27/3/2019</t>
  </si>
  <si>
    <t>3ο ΚΑΠΗ - πρόγραμμα πρόληψης πτώσεω</t>
  </si>
  <si>
    <t xml:space="preserve"> 29/3/2019</t>
  </si>
  <si>
    <t>4ο ΚΑΠΗ - πρόγραμμα πρόληψης πτώσεω</t>
  </si>
  <si>
    <t>2ο ΚΑΠΗ- πρόγραμμα πρόληψης πτώσεω</t>
  </si>
  <si>
    <t>5ο ΚΑΠΗ - πρόγραμμα πρόληψης πτώσεω</t>
  </si>
  <si>
    <t>6ο ΚΑΠΗ - πρόγραμμα πρόληψης πτώσεω</t>
  </si>
  <si>
    <t xml:space="preserve">ΕΝΗΜΡΩΣΗ -ΣΤΗΡΙΞΗ </t>
  </si>
  <si>
    <t>16/12/2019- 18/12/2019</t>
  </si>
  <si>
    <t>Δωρεάν Μέτρηση Οστικής Πυκνότητας</t>
  </si>
  <si>
    <t>Μαστογραφία</t>
  </si>
  <si>
    <t xml:space="preserve">   21/06/2019</t>
  </si>
  <si>
    <t>1/6-31/10/2019</t>
  </si>
  <si>
    <t>Καρκίνος του μαστού</t>
  </si>
  <si>
    <t>Δράση "Ψηφιακών Μαστογραφιών"</t>
  </si>
  <si>
    <t>Βέροια</t>
  </si>
  <si>
    <t xml:space="preserve"> «Μαζί μπορούμε να νικήσουμε τον καρκίνο»</t>
  </si>
  <si>
    <t>"Μαζί μπορούμε να νικήσουμε τον καρκίνο"</t>
  </si>
  <si>
    <t>Περίπατος</t>
  </si>
  <si>
    <t>Περίπατο ενημέρωσης κατά του καρκίνου του μαστού και στολισμός του Δημαρχείου με ροζ φιόγκους .</t>
  </si>
  <si>
    <t xml:space="preserve">Μουσικοχορευτική εκδήλωση </t>
  </si>
  <si>
    <t>Η ΠΡΟΛΗΨΗ ΣΩΖΕΙ ΖΩΕΣ</t>
  </si>
  <si>
    <t xml:space="preserve">Καρκίνος του Μστού </t>
  </si>
  <si>
    <t>Παροχή μαστογραφιών σε άπορες και ανασφάλιστες γυναίκες</t>
  </si>
  <si>
    <t>Επίσκεψη Κινητής Μονάδας Μαστογράφου στο ΔΗΜΟ ΜΕΣΣΗΝΗΣ</t>
  </si>
  <si>
    <t>21-22/02/2019</t>
  </si>
  <si>
    <t>Πρόληψη καρκίνου του μαστού - Επίσκεψη κινητής μονάδας Μαστογράφου</t>
  </si>
  <si>
    <t>10/5/2019 ΕΩΣ 17/5/2019</t>
  </si>
  <si>
    <t>ΠΡΟΛΗΠΤΙΚΟΣ ΕΛΕΓΧΟΣ ΜΑΣΤΟΥ</t>
  </si>
  <si>
    <t xml:space="preserve">23/2/2019  24/2/2019 και 25/2/2019 </t>
  </si>
  <si>
    <t>Δωρεάν Μαστογραφικό έλεγχο</t>
  </si>
  <si>
    <t>23-24-25/02/2019</t>
  </si>
  <si>
    <t>Εξέταση Ψηφιακής Μαστογραφίας</t>
  </si>
  <si>
    <t xml:space="preserve">Μαζί μπορούμε να κάνουμε τον καρκίνο του μαστού παρελθόν - Μαστογραφείες </t>
  </si>
  <si>
    <t>Ενημέρωση - Καρκίνος Μαστού</t>
  </si>
  <si>
    <t>Μέρες Υγείας 2019 Προληπτικός έλεγχος Μαστού</t>
  </si>
  <si>
    <t>1/1-31/12/2019</t>
  </si>
  <si>
    <t>Ψηφιακές Μαστογραφίες</t>
  </si>
  <si>
    <t>Πύδνας Κολινδρού</t>
  </si>
  <si>
    <t>&lt;&lt;ΑΓΩΓΗ ΥΓΕΙΑΣ ΓΙΑ ΤΗ ΣΥΓΧΡΟΝΗ ΓΥΝΑΙΚΑ&gt;&gt;</t>
  </si>
  <si>
    <t xml:space="preserve"> «Καρκίνος του Μαστού. Πρόληψη , η καλύτερη θεραπεία». </t>
  </si>
  <si>
    <t>01/01/2019-31/12/2019</t>
  </si>
  <si>
    <t xml:space="preserve">Δωρεάν Εξέταση Μαστογραφίας στο Δήμο Ιλίου </t>
  </si>
  <si>
    <t>Ιανουάριος 2019</t>
  </si>
  <si>
    <t>Επίσκεψη κινητής Μονάδας Μαστογράφου στο Δήμο Λαγκαδά στα Δ.Δ. Ζαγκλιβερίου και Σοχού</t>
  </si>
  <si>
    <t>ΜΑΣΤΟΓΡΑΦΙΕΣ</t>
  </si>
  <si>
    <t>13/01/2019 και 14/01/2019</t>
  </si>
  <si>
    <t>Πρόγραμμα δωρεάν μαστογραφικού ελέγχου</t>
  </si>
  <si>
    <t>26-27/3/2019</t>
  </si>
  <si>
    <t>"Μαστογραφικός Έλεγχος"                                                                         Δήμος Ασπροπύργου υπό την αιγίδα των ΚΕΠ Υγείας</t>
  </si>
  <si>
    <r>
      <t xml:space="preserve">"Καρκίνος του Μαστού η πρόληψη σώζει ζωές", Ο.Α.Φ.Ν.Τ.Η.  Το  Τμήμα  Κοινωνικής Προστασίας &amp; 3ης Ηλικίας υπό την αιγίδα των ΚΕΠ Υγείας </t>
    </r>
    <r>
      <rPr>
        <b/>
        <sz val="10"/>
        <color theme="1"/>
        <rFont val="Arial"/>
        <family val="2"/>
        <charset val="161"/>
      </rPr>
      <t>Α' &amp; Β΄ Κ.Α.Π.Η.</t>
    </r>
  </si>
  <si>
    <t>ΟΜΙΛΙΑ  ΜΕ ΣΤΟΧΟ ΤΗΝ ΕΝΗΜΕΡΩΣΗ ΓΙΑ ΤΟΝ ΚΑΡΚΙΝΟ ΤΟΥ ΜΑΣΤΟΥ</t>
  </si>
  <si>
    <t xml:space="preserve">ΕΞΕΤΑΣΗ -ΔΙΑΓΝΩΣΗ -ΠΑΡΑΠΟΜΠΕΣ ΓΙΑ ΑΝΟΙΑ, Στα ΔΗΜΟΤΙΚΑ  ΙΑΤΡΕΙΑ </t>
  </si>
  <si>
    <t>ΟΜΙΛΙΑ  ΓΙΑ ΤΟΝ ΚΑΡΚΙΝΟ ΤΟΥ ΜΑΣΤΟΥ</t>
  </si>
  <si>
    <t>Γυναικολογικές Εξετάσεις</t>
  </si>
  <si>
    <t>21-22-28 &amp; 29/11/2019</t>
  </si>
  <si>
    <t>΄΄Πρόγραμμα Δωρεάν Μαστογραφιών΄΄</t>
  </si>
  <si>
    <t>01/10/2019- 31/10/2019</t>
  </si>
  <si>
    <t>Δράση ευαισθητοποίησης</t>
  </si>
  <si>
    <t>Μήνας πρόληψης κατά του καρκίνου του μαστού</t>
  </si>
  <si>
    <t xml:space="preserve">Δράση ευαισθητοποίησης για την Παγκόσμια Ημέρα Πρόληψης κατά του Καρκίνου του Μαστού στο Δήμο Ιλίου </t>
  </si>
  <si>
    <t xml:space="preserve"> 11/1/2019</t>
  </si>
  <si>
    <t>18/1/2019</t>
  </si>
  <si>
    <t>21/3/2019</t>
  </si>
  <si>
    <t>15/3/2019</t>
  </si>
  <si>
    <t>29/3/2019</t>
  </si>
  <si>
    <t>Αγ. Βαρβαρα</t>
  </si>
  <si>
    <t>Γαλάτσι</t>
  </si>
  <si>
    <t>Ελευσίνα</t>
  </si>
  <si>
    <t>18/4/2019</t>
  </si>
  <si>
    <t>17/5/2019</t>
  </si>
  <si>
    <t>Περιστέρι</t>
  </si>
  <si>
    <t>24/5/2019</t>
  </si>
  <si>
    <t>20/6/2019</t>
  </si>
  <si>
    <t xml:space="preserve"> 13/6/2019</t>
  </si>
  <si>
    <t>Μοσχάτο - Ταύρος</t>
  </si>
  <si>
    <t>14/6/2019</t>
  </si>
  <si>
    <t>28/6/2019</t>
  </si>
  <si>
    <t xml:space="preserve"> 12/7/2019</t>
  </si>
  <si>
    <t>19/7/2019</t>
  </si>
  <si>
    <t>26/09/2019</t>
  </si>
  <si>
    <t>24/10/2019</t>
  </si>
  <si>
    <t>31/10/2019</t>
  </si>
  <si>
    <t>22/11/2019</t>
  </si>
  <si>
    <t>21/11/2019</t>
  </si>
  <si>
    <t>15/11/2019</t>
  </si>
  <si>
    <t>28/11/2019</t>
  </si>
  <si>
    <t>29/11/2019</t>
  </si>
  <si>
    <t>13/12/2019</t>
  </si>
  <si>
    <t>19/12/2019</t>
  </si>
  <si>
    <t>Μαγαρα</t>
  </si>
  <si>
    <t>Παλλήνη</t>
  </si>
  <si>
    <t xml:space="preserve">Αθηνών </t>
  </si>
  <si>
    <t>Αγ Παρασκευή</t>
  </si>
  <si>
    <t>Βόλου</t>
  </si>
  <si>
    <t>8-9-14-16/5/2019</t>
  </si>
  <si>
    <t>Παρουσίαση του ΄΄Συμβουλευτικού Σταθμου για την Άνοια΄΄</t>
  </si>
  <si>
    <t>01/03/2019 - 31/12/2019</t>
  </si>
  <si>
    <t>Συμβουλευτικός Σταθμός για την Άννοια</t>
  </si>
  <si>
    <t>01/11/2019 - 31/12/2019</t>
  </si>
  <si>
    <t>“Τι είναι άνοια; - Γιατί ξεχνάμε”</t>
  </si>
  <si>
    <t>1/1/2019 ως 31/12/20196</t>
  </si>
  <si>
    <t>130</t>
  </si>
  <si>
    <t>"Δωρεάν Τεστ Μνήμης για την Πρόληψη της ΄Ανοιας στον Δήμο Πυλαίας-Χορτιάτη"</t>
  </si>
  <si>
    <t>500</t>
  </si>
  <si>
    <t>"Διασύνδεση Κέντρων Ημέρας για Πάσχοντες από Άνοια- Alzheimer με μονάδεςτων ΟΤΑ (ΚΑΠΗ, ΚΗΦΗ)"</t>
  </si>
  <si>
    <t>Δωρεάν τεστ Παπ για  πρόληψη κατά του καρκίνου της μήτρας</t>
  </si>
  <si>
    <t>18/6/2019</t>
  </si>
  <si>
    <t xml:space="preserve"> τεστ παπ</t>
  </si>
  <si>
    <t>πρόληψη για την hpv λοίμωξη</t>
  </si>
  <si>
    <t xml:space="preserve">Αγωγή Υγείας για την Εφιβική Ηλικία </t>
  </si>
  <si>
    <t xml:space="preserve">Αιγάεω </t>
  </si>
  <si>
    <t>11/1/2019 &amp;1/1/2019 έως 13/6/2019</t>
  </si>
  <si>
    <t>1-30/11/2019</t>
  </si>
  <si>
    <t>Τεστ-παπ</t>
  </si>
  <si>
    <t>Αγωγή Υγείας για την Γυναίκα</t>
  </si>
  <si>
    <t xml:space="preserve">Διαδικτυακή Καμπάνια "ΜΑΜΑ δεν είναι νωρίς" (Εμβόλιο κατά του HPV) </t>
  </si>
  <si>
    <t xml:space="preserve">Γυναικολογικός Καρκίνος </t>
  </si>
  <si>
    <t xml:space="preserve">ΕΞΕΤΑΣΗ -ΔΙΑΓΝΩΣΗ -ΠΑΡΑΠΟΜΠΕΣ ΓΙΑ ΤΕΣΤ ΠΑΠ, Στο ΙΑΤΡΕΙΟ ΟΙΚΟΓΕΝΕΙΑΚΟΥ ΠΡΟΓΡΑΜΜΑΤΙΣΜΟΥ  </t>
  </si>
  <si>
    <t xml:space="preserve">Δωρεάν Γυνεκολογικός έλεγχος </t>
  </si>
  <si>
    <t xml:space="preserve">Εμβόλιο κατά του Καρκίνου του Τραχήλου της Μήτρας </t>
  </si>
  <si>
    <t>ΤΕΣΤ ΠΑΠ</t>
  </si>
  <si>
    <t>«Προληπτικός Γυναικολογικός έλεγχος«</t>
  </si>
  <si>
    <t>8,10/04/2019</t>
  </si>
  <si>
    <t>Μέρες Υγείας 2019 Τεστ Παπ</t>
  </si>
  <si>
    <t>16-20/5/2019</t>
  </si>
  <si>
    <t>"Γυναικολογικός Έλεγχος και Τεστ ΠΑΠ"                                                     Δήμος Ασπροπύργου υπό την αιγίδα των ΚΕΠ Υγείας</t>
  </si>
  <si>
    <t xml:space="preserve">Προληπτική εξέταση </t>
  </si>
  <si>
    <t xml:space="preserve">Συνεργασία με Οικογενειακό Προγραμματισμό του Νοσοκομείου </t>
  </si>
  <si>
    <t>08/03/2019 έως 08/05/2019</t>
  </si>
  <si>
    <t>Γιορτή γυναίκας</t>
  </si>
  <si>
    <t>Pap test</t>
  </si>
  <si>
    <t>1/1-30/6/2019</t>
  </si>
  <si>
    <t>Δωρεαν Τεστ ΠΑΠ</t>
  </si>
  <si>
    <t>Σεπτέμβριος έως Δεκέμβριος 2019</t>
  </si>
  <si>
    <t>Ανοιχτό Πανεπιστήμιο Δήμου Ασπροπύργου                                                       υπό την αιγίδα των ΚΕΠ Υγείας</t>
  </si>
  <si>
    <t>Θερμαϊκού</t>
  </si>
  <si>
    <t xml:space="preserve">Καρκίνος παχέος εντέρου </t>
  </si>
  <si>
    <t>"Ηπιόνη"</t>
  </si>
  <si>
    <t>Φαρσάλων</t>
  </si>
  <si>
    <t xml:space="preserve">Ευαισθητοποίηση για τον Καρκίνο του παχέος εντέρου </t>
  </si>
  <si>
    <t>"Πρόληψη - Διάγνωση - Θεραπεία του καρκίνου του προστάτη</t>
  </si>
  <si>
    <t>Πρόληψη του καρκίνου του προστάτη</t>
  </si>
  <si>
    <t>Πρόληψη -Διάγνωση-Θεραπεία του Καρκίνου του Προστάτη</t>
  </si>
  <si>
    <t>PSA </t>
  </si>
  <si>
    <t>Ανοιχτό Πανεπιστήμιο Δήμου Ασπροπύργου     υπό την αιγίδα των ΚΕΠ ΥΓΕΙΑΣ Η σημασία της Εργασίας στη ζωή του ατόμου και οι επιπτώσεις της ανεργίας στην ψυχολογία όλης της οικογένειας</t>
  </si>
  <si>
    <t xml:space="preserve">Δωρεάν Ψυχιατρικός  έλεγχος </t>
  </si>
  <si>
    <t>Αγχος- Κατάθλιψη</t>
  </si>
  <si>
    <t>ΕΓΚΑΙΝΙΑ ΣΥΜΒΟΥΛΕΥΤΙΚΟΥ ΣΤΑΘΜΟΥ ΓΙΑ ΤΗΝ ΑΝΟΙΑ ΔΗΜΟΥ ΜΕΤΑΜΟΡΦΩΣΗΣ</t>
  </si>
  <si>
    <t>23/9/2019 ΕΩΣ 27/9/2019</t>
  </si>
  <si>
    <t>ΕΚΣΤΡΑΤΕΙΑ ΕΝΗΜΕΡΩΣΗΣ ΓΙΑ ΤΗΝ ΑΝΟΙΑ ΚΑΙ ΤΗΝ ΛΕΙΤΟΥΡΓΙΑ ΤΟΥ ΣΥΜΒΟΥΛΕΥΤΙΚΟΥ ΣΤΑΘΜΟΥ ΓΙΑ ΤΗΝ ΑΝΟΙΑ ΤΟΥ ΔΗΜΟΥ ΜΕΤΑΜΟΡΦΩΣΗΣ</t>
  </si>
  <si>
    <t>ΠΡΟΛΗΠΤΙΚΗ ΕΞΕΤΑΣΗ ΓΙΑ ΚΑΤΑΘΛΙΨΗ</t>
  </si>
  <si>
    <t>Παυλου Μελα</t>
  </si>
  <si>
    <t>Κατάθλιψη στην Τρίτη Ηλικία</t>
  </si>
  <si>
    <t xml:space="preserve">"Γνωρίστε την Ιδεοψυχαναγκαστική Διαταραχη σε παιδια και εφήβους </t>
  </si>
  <si>
    <t>1/1/2019- 3/12/2019/2019</t>
  </si>
  <si>
    <t>67</t>
  </si>
  <si>
    <t>" Δωρεάν πρόγραμμα Συμβουλευτικής Ενδυνάμωσης στον Δήμο Πυλαίας-Χορτιάτη"</t>
  </si>
  <si>
    <t xml:space="preserve">βιωματικό εργαστήρι συναισθημάτων που έλαβε χώρα στο 1 Δημοτικό σχολείο Σκάλας Ωρωπού </t>
  </si>
  <si>
    <t xml:space="preserve"> Βιωματικό Σεμινάριο Διαχείρισης Άγχους για τις Πανελλήνιες Εξετάσεις</t>
  </si>
  <si>
    <t>"γνωριμία με την Ειδική Αγωγή και τους γονείς των παιδιών που ανήκουν σε αυτήν».</t>
  </si>
  <si>
    <t> Θετική Γονεϊκότητα</t>
  </si>
  <si>
    <t xml:space="preserve">βιωματικό εργαστήρι συναισθημάτων που έλαβε χώρα στο 1 Δημοτικό σχολείο Αφιδνών </t>
  </si>
  <si>
    <t>Βιωματική Δράση με θέμα: Φιλία</t>
  </si>
  <si>
    <t xml:space="preserve">Εφηβεία και Παραβατικότητα - 1ο Γυμνάσιο Σκάλας Ωρωπού </t>
  </si>
  <si>
    <t>Μήπως δε νιώθεις &lt;&lt;απλά λυπημένος&gt;&gt;; Συμπλήρωσε ένα ερωτηματολόγιο και αντιμετώπισε την Κατάθλιψη τώρα! Σπάσε τη σιωπή!</t>
  </si>
  <si>
    <t>16-19/9/2020</t>
  </si>
  <si>
    <t>Eνημερωτική ομιλία για Αlzheimer στα 6 ΚΑΠΗ του δήμου μας</t>
  </si>
  <si>
    <t xml:space="preserve">ΕΞΕΤΑΣΗ -ΔΙΑΓΝΩΣΗ -ΠΑΡΑΠΟΜΠΕΣ ΓΙΑ ΠΕΝΕΥΜΟΝΟΛΟΓΙΚΕΣ ΕΞΕΤΑΣΕΙΣ, Στα ΔΗΜΟΤΙΚΑ  ΙΑΤΡΕΙΑ </t>
  </si>
  <si>
    <t xml:space="preserve">ΕΝΗΜΕΡΩΣΗ ΣΤΗΡΙΞΗ -ΕΝΔΥΜΩΣΗ ΓΥΝΑΙΚΩΝ ΘΥΜΑΤΩΝ ΒΙΑΣ </t>
  </si>
  <si>
    <t xml:space="preserve">ΟΜΑΔΕΣ ΑΥΤΟΒΕΛΤΙΩΣΗΣ ΠΟΛΙΤΩΝ </t>
  </si>
  <si>
    <t>ΟΜΙΛΙΑ  ΑΓΧΟΣ ΣΤΡΕΣ</t>
  </si>
  <si>
    <t xml:space="preserve">ΕΞΕΤΑΣΗ ΠΑΡΑΠΟΜΠΕΣ  - ΕΛΕΓΧΟΣ ΑΝΑΠΤΥΞΗ ΣΩΜΑΤΙΚΗ ΚΑΙ ΨΥΧΙΚΗ </t>
  </si>
  <si>
    <t>"Στην πόλη περπατώ &amp; ποδηλατώ…τη ζωή μου οφελώ"</t>
  </si>
  <si>
    <t>Προληπτική Ιατρική-  Συμβουλευτική/ Ψυχολογική Στήριξη</t>
  </si>
  <si>
    <t xml:space="preserve">Από 14/3/2019 έως 13/5/2019  </t>
  </si>
  <si>
    <t>Σχολή Γονέων - Βελτίωση σχέσεων του ζευγαριού</t>
  </si>
  <si>
    <t>Από 7/11/2019 έως 19/12/2019</t>
  </si>
  <si>
    <t>Σχολή Γονέων - Συνήθη προβλήματα μέσα στην οικογένεια, πώς τα αντιμετωπίζουμε</t>
  </si>
  <si>
    <t>Άγχος -Στρες</t>
  </si>
  <si>
    <t>Καταθλιψη: χωρίς προκαταλήψεις</t>
  </si>
  <si>
    <t>Διαδίκτυο και Εξαρτήσεις</t>
  </si>
  <si>
    <t>Το άγχος της καθημερινής ζωής -Εξέταση Μέτρησης άγχους και στρες</t>
  </si>
  <si>
    <t>Εξέταση Αξιολόγησης Μνήμης</t>
  </si>
  <si>
    <t>15/10/2019</t>
  </si>
  <si>
    <t xml:space="preserve">Ενημερωτική ομιλία και τεστ μνήμης σε άτομα άνω των 60 ετών </t>
  </si>
  <si>
    <t xml:space="preserve">Γνωρίστε την Ιδεοψυχαναγκαστική Διαταρραχή σε παιδιά και εφήβους </t>
  </si>
  <si>
    <t>2/12/2019 έως 11/12/2019</t>
  </si>
  <si>
    <t>"Δωρεάν Τεστ Κατάθλιψης για την Πρόληψη της Κατάθλιψης στον Δήμο Πυλαίας-Χορτιάτη"</t>
  </si>
  <si>
    <t xml:space="preserve"> βιωματικό εργαστήριο με θέμα τη "Φιλία" &amp; τον Σχολικό εκφοβισμό για τους μαθητές της Ε' &amp; Στ' τάξης του 1ο Δ Σκάλας Ωρωπού</t>
  </si>
  <si>
    <t xml:space="preserve"> ενημερωτική ομιλία στους γονείς των παιδιών του παιδικού σταθμού Μηλεσιου Ωρωπο με θέμα ήταν η Διαχείριση των δύσκολων συμπεριφορών των παιδιών της προσχολικής ηλικίας και οι τεχνικές διαχείρισης τους.</t>
  </si>
  <si>
    <t>Βιωματική δράση στο Δημοτικό Σχολείο του Ωρωπού</t>
  </si>
  <si>
    <t>Ημερίδα με θέμα τις  Ψυχικές Διαταραχές</t>
  </si>
  <si>
    <t>Οκτώβριος έως Δεκέμβριος 2019</t>
  </si>
  <si>
    <t>"Ενημερωτική ομιλία και συμπλήρωση ερωτηματολογίου για την Κατάθλιψη"</t>
  </si>
  <si>
    <t xml:space="preserve">" Αγωγή Ψυχικής Υγείας " </t>
  </si>
  <si>
    <t>" Αγωγή Ψυχικής Υγείας "</t>
  </si>
  <si>
    <t xml:space="preserve">"Αγωγή Ψυχικής Υγείας" </t>
  </si>
  <si>
    <t xml:space="preserve">Διδυμότειχο </t>
  </si>
  <si>
    <t>Πρόγραμμα δράσεων στο πλαίσιο εκστρατείας για την υγεία &amp; την παιδεία</t>
  </si>
  <si>
    <t xml:space="preserve"> Κατάθλιψη</t>
  </si>
  <si>
    <t>20-24 /05/2019</t>
  </si>
  <si>
    <t>Προληπτικός έλεγχος της κατάθλιψης</t>
  </si>
  <si>
    <t>Μέρες Υγείας 2019 Ασφαλής Πλοήγηση και Διαδίκτυο</t>
  </si>
  <si>
    <t>2017-2018-2019</t>
  </si>
  <si>
    <t>΄΄Συμβουλευτικός Σταθμός για την Άνοια΄΄</t>
  </si>
  <si>
    <t xml:space="preserve">8-9-14-16/5/2019 </t>
  </si>
  <si>
    <t>Παρουσίαση του ΄΄Συμβουλευτικού Σταθμού για την Άνοια΄΄</t>
  </si>
  <si>
    <t>4ος/2019</t>
  </si>
  <si>
    <t>΄΄Συμβουλευτικός Σταθμός για την Άνοια΄΄ (συνεχιζόμενο)</t>
  </si>
  <si>
    <t>΄΄STAY ACTIVE FESTIVAL- ΜΕΙΝΕ ΕΝΕΡΓΟΣ ΜΕΤΑ ΤΑ 50΄΄</t>
  </si>
  <si>
    <t xml:space="preserve">Εισήγηση με θέμα: ΄΄Συμβουλευτικός Σταθμός για την Άνοια στον Δήμο Ηρακλείου Αττικής: Στόχοι &amp; Παρεμβάσεις΄΄ </t>
  </si>
  <si>
    <t xml:space="preserve">Σεξουαλική Κακοποιήση </t>
  </si>
  <si>
    <t>ΔΡΑΣΕΙΣ - ΨΥΧΙΚΗ ΥΓΕΙΑ 2019</t>
  </si>
  <si>
    <t>16/3/2019</t>
  </si>
  <si>
    <t>ΚΑΡΠΑ</t>
  </si>
  <si>
    <t xml:space="preserve"> δράση με σκοπό την εκπαίδευση των μαθητών στις βασικές αρχές Πρώτων Βοηθειών στο Γυμνάσιο Δοξάτου</t>
  </si>
  <si>
    <t xml:space="preserve"> δράση με σκοπό την εκπαίδευση των μαθητών στις βασικές αρχές Πρώτων Βοηθειών </t>
  </si>
  <si>
    <t xml:space="preserve">ΟΜΙΛΙΑ  ΠΡΩΤΕΣ ΒΟΗΘΕΙΕΣ -ΚΑΡΠΑ </t>
  </si>
  <si>
    <t>"Εκπαίδευση υπαλλήλων στις Ά Βοήθειες"</t>
  </si>
  <si>
    <t>"Σεμινάριο BLS με χρήση αυτόματου εξωτερικού απινιδωτή"</t>
  </si>
  <si>
    <t>Σεμινάριο Πρώτων Βοηθειών</t>
  </si>
  <si>
    <t>Παρουσίαση Α' Βοηθειες – ΚΑΡΠΑ</t>
  </si>
  <si>
    <t>4/3/2019</t>
  </si>
  <si>
    <t xml:space="preserve">Ενημερωτική συνάντηση  </t>
  </si>
  <si>
    <t>Γρίπη και αντιγριπικός εμβολιασμός</t>
  </si>
  <si>
    <t>20/3/2019</t>
  </si>
  <si>
    <t xml:space="preserve">Εμβολιαστική Κάλυψη Πληθυσμού </t>
  </si>
  <si>
    <t>Εμβολιασμός ενηλίκων</t>
  </si>
  <si>
    <t>7 - 8 /2019</t>
  </si>
  <si>
    <t xml:space="preserve">εκστρατεία ενημέρωσης σε γενικό πληθυσμό </t>
  </si>
  <si>
    <t>προστασία από τα κουνούπια</t>
  </si>
  <si>
    <t>ΑIDS-Hπατίτιδες Β &amp;C</t>
  </si>
  <si>
    <t xml:space="preserve">ΣΥΝΤΑΓΟΓΡΑΦΗΣΗ ΕΜΒΟΛΙΑΣΜΟΣ </t>
  </si>
  <si>
    <t>ΕΞΕΤΑΣΗ -ΔΙΑΓΝΩΣΗ -ΠΑΡΑΠΟΜΠΕΣ  -  ΗΠΑΤΙΤΙΔΕΣ</t>
  </si>
  <si>
    <t>«Μύθοι και Αλήθειες για τα αντιβιοτικά και τα εμβόλια</t>
  </si>
  <si>
    <t>"Εκστρατεία Ενημέρωσης για τα Εμβόλια των Ενηλίκων"</t>
  </si>
  <si>
    <t>΄΄Μύθοι και Αλήθειες για τα Αντιβιοτικά και τα Εμβόλια΄΄</t>
  </si>
  <si>
    <t>Εμβολιάζομαι ζω χωρίς το φόβο</t>
  </si>
  <si>
    <t>Εμβολιασμός ενηλίκων για υγιή και ενεργό γήρανση</t>
  </si>
  <si>
    <t>ΠΡΟΦΥΛΑΞΗ ΑΠΌ ΤΟΝ ΙΟ ΤΟΥ ΔΥΤΙΚΟΥ ΝΕΙΛΟΥ</t>
  </si>
  <si>
    <t>ΕΜΒΟΛΙΑΣΜΟΣ ΕΥΠΑΘΩΝ ΚΟΙΝΩΝΙΚΩΝ ΟΜΑΔΩΝ: ΓΙΑ ΙΛΑΡΑ, ΕΡΥΘΡΑ , ΠΑΡΩΙΤΤΙΔΑ, ΓΙΑ ΤΕΤΑΝΟ , ΚΟΚΚΥΤΗ, ΔΙΦΘΕΡΙΤΙΔΑ, ΠΝΕΥΜΟΝΙΟΚΟΚΟ</t>
  </si>
  <si>
    <t xml:space="preserve">δράσεις για την καταπολέμηση του Ιού του Δυτικού Νείλου </t>
  </si>
  <si>
    <t>6/7/2019 ΕΩΣ 28/7/2019</t>
  </si>
  <si>
    <t>ΕΚΣΤΡΑΤΕΙΑ ΕΝΗΜΕΡΩΣΗΣ ΓΙΑ ΤΗΝ ΜΗΝΙΓΓΙΤΙΔΑ Β</t>
  </si>
  <si>
    <t>15/11/2019, 22/11/2019 ΚΑΙ 10/12/2019</t>
  </si>
  <si>
    <t>ΑΝΤΙΓΡΥΠΙΚΟΣ ΕΜΒΟΛΙΑΣΜΟΣ</t>
  </si>
  <si>
    <t>24/10-6 /11/2019</t>
  </si>
  <si>
    <t>ΟΜΙΛΙΑ ΓΙΑ ΕΠΟΧΙΚΗ ΓΡΙΠΠΗ ΚΑΙ ΕΜΒΟΛΙΑΣΜΟΣ</t>
  </si>
  <si>
    <t>1/2-31/12/2019</t>
  </si>
  <si>
    <t>3/10 - 19/10/2019</t>
  </si>
  <si>
    <t>Δωρεάν Αντιγριπικός Εμβολιασμός στα μέλη των ΚΕ.ΦΙ.</t>
  </si>
  <si>
    <t xml:space="preserve">Ενημέρωση για το AIDS και τα σεξουαλικά μεταδιδόμενα νοσήματα </t>
  </si>
  <si>
    <t>29/10/2019 έως 07/11/2019</t>
  </si>
  <si>
    <t>100</t>
  </si>
  <si>
    <t>"Εμβολιασμός στην Τρίτη ηλικία"</t>
  </si>
  <si>
    <t xml:space="preserve">Αντιμετωπίση της γρίπης </t>
  </si>
  <si>
    <t>10-14/6/2019</t>
  </si>
  <si>
    <t>"Εβδομάδα Πρόληψης του Καρκίνου του Δέρματος"</t>
  </si>
  <si>
    <t xml:space="preserve">Δωρεάν Δερματολογικός έλεγχος </t>
  </si>
  <si>
    <t>Έλεγχος σπίλων</t>
  </si>
  <si>
    <t xml:space="preserve">Προληπτικός δερματολογικός έλεγχος </t>
  </si>
  <si>
    <t>Δερματολογικός έλεγχος  Ραντεβού με τα παιδιά ( 6 έως 14 ετών)</t>
  </si>
  <si>
    <t xml:space="preserve">Ιούνιος 2019 </t>
  </si>
  <si>
    <t>Δωρεάν Κλινική εξέταση σπιλών</t>
  </si>
  <si>
    <t>ΕΞΕΤΑΣΗ ΜΕΛΑΝΩΜΑΤΟΣ(κοινως σπίλων)</t>
  </si>
  <si>
    <t>20-30/5/2019</t>
  </si>
  <si>
    <t xml:space="preserve">Πρόληψη μελανώματος </t>
  </si>
  <si>
    <t xml:space="preserve">"Αγωγή Υγείας" </t>
  </si>
  <si>
    <t>Μέρες Υγείας 2019 Δερματολογικός έλεγχος-Πρόληψη Μελανώματος</t>
  </si>
  <si>
    <t>ΔΡΑΣΕΙΣ - ΜΕΛΑΝΩΜΑ 2019</t>
  </si>
  <si>
    <t>8,9,10 και 13/5/2019</t>
  </si>
  <si>
    <t>Πρόγραμμα τηλεϊατρικής  Σπιρομετρήσεις</t>
  </si>
  <si>
    <t>Πρόγραμμα τηλεϊατρικής Οξυγονομετρία</t>
  </si>
  <si>
    <t>ΣΠΙΡΟΜΕΤΡΗΣΗ ΓΙΑ ΤΗΝ ΛΕΙΤΟΥΡΓΙΑ ΤΟΥ ΑΝΑΠΝΕΥΣΤΙΚΟΥ ΣΥΣΤΗΜΑΤΟΣ</t>
  </si>
  <si>
    <t>"Δωρεάν Σπιρομέτρηση στον Δήμο Πυλαίας- Χορτιάτη"</t>
  </si>
  <si>
    <t>Δωρεάν Σπιρομετρήσεις στο Δήμο Ωραιοκάστρου</t>
  </si>
  <si>
    <t xml:space="preserve">Δωρεάν έλεγχος της αναπνευστικής λειτουργίας </t>
  </si>
  <si>
    <t xml:space="preserve"> 2/12/2019</t>
  </si>
  <si>
    <t xml:space="preserve">Ομιλία για τη σωστή διατροφή των εφήβων  στο 14 Γυμνάσιο </t>
  </si>
  <si>
    <t>11-12 /2019</t>
  </si>
  <si>
    <t>δωρεάν προληπτικό έλεγχο διαταραχών ακοής - ΗΠΙΟΝΗ</t>
  </si>
  <si>
    <t>έντονα καιρικα φαινόμενα</t>
  </si>
  <si>
    <t>'Αγωγή υγείας στο σχολικό πληθυσμό''</t>
  </si>
  <si>
    <t>6/5/2019 έως 24/5/2019</t>
  </si>
  <si>
    <t>Μέτρα προφύλαξης από τα κουνούπια</t>
  </si>
  <si>
    <t>Υγιής γηρανση και ο ρόλος της Πρωτοβάθμιας Φροντίδας Υγείας</t>
  </si>
  <si>
    <t>1/1/2019 έως 13/6/2019</t>
  </si>
  <si>
    <t>Μαθήματα ανωδυνου τοκετού-Περιγεννητική φροντίδα</t>
  </si>
  <si>
    <t>13/4 έως 14/3/2019</t>
  </si>
  <si>
    <t>Προληπτικός έλεγχος των μελών του  ΚΑΠΗ από ΩΡΛ</t>
  </si>
  <si>
    <t>1/4/2019 έως 5/4/2019 &amp;15/4/2019</t>
  </si>
  <si>
    <t>Πρόληψη παθήσεων νεφρών</t>
  </si>
  <si>
    <t>Μελέτη άρθρωσης ώμου</t>
  </si>
  <si>
    <t>Προληπτικός έλεγχος για ΑIDS και Ηπαττίδες Β και C</t>
  </si>
  <si>
    <t>5/6-18/12/2019</t>
  </si>
  <si>
    <t>Ενημέρωση και ασκήσεις για ανώδυνο τοκετό - Μαθήματα ανώδυνου τοκετού-περιγεννητικής φροντίδας</t>
  </si>
  <si>
    <t>27,28,29,31/10/2019&amp;5,7&amp;8/11/2019</t>
  </si>
  <si>
    <t>16,17,18,23,30,/10&amp;11,12,14/11/2019</t>
  </si>
  <si>
    <t>Πελματογραφημα στα μέλη των 6 ΚΑΠΗ</t>
  </si>
  <si>
    <t xml:space="preserve">Προληπτικός έλεγχος -Εξετάσεις παιδιών 6-12ετών </t>
  </si>
  <si>
    <t>Εκπαιδευτικό Πρόγραμμα  Πρώτων Βοηθειών-Καρδιοπνευμονικής Αναζωογόνησης  ( ΚΑΡΠΑ)-Χρήση Αυτόματου Εξωτερικού Απινιδωτή(ΑΕΑ)</t>
  </si>
  <si>
    <t>" Αγωγή Στοματικής Υγείας "</t>
  </si>
  <si>
    <t xml:space="preserve">"Χρόνια Αποφρακτική Πνευμονοπάθεια" </t>
  </si>
  <si>
    <t>21-25/10/2019</t>
  </si>
  <si>
    <t>Δράση προληπτικής ιατρικής και οδοντιατρικής (*Προληπτικές εξετάσεις από παιδιάτρους, οφθαλμίατρους,ωτορινολαρυγγολόγους και οδοντιάτρους)</t>
  </si>
  <si>
    <t>Ανοιχτό Πανεπιστήμιο Δήμου Ασπροπύργου υπό την αιγίδα των ΚΕΠ Υγείας Οι συχνότερες παθήσεις του άνω άκρου -  αίτια και αντιμετώπιση</t>
  </si>
  <si>
    <t>Ανοιχτό Πανεπιστήμιο Δήμου Ασπροπύργου   υπό την αιγίδα των ΚΕΠ Υγείας Συχνά στοματολογικά νοσήματα στην παιδική και στην Τρίτη ηλικία – Λοιμώξεις του στόματος</t>
  </si>
  <si>
    <t>"Η πολύπλευρη φύση και συμπτωματολογία της νόσου Πάρκισον",                Ανοιχτό Πανεπιστήμιο Δήμου Ασπροπύργου                                                       υπό την αιγίδα των ΚΕΠ Υγείας</t>
  </si>
  <si>
    <t xml:space="preserve">1/7/2019 έως 2/8/2019  </t>
  </si>
  <si>
    <t>25-30</t>
  </si>
  <si>
    <t xml:space="preserve">          "Άσκηση στο νερό " Οργανισμός Φροντίδας Νεολαίας και Τρίτης Ηλικίας Δήμου Ασπροπύργου υπό την αιγίδα των ΚΕΠ Υγείας Α΄, Β', Γ'  Κ.Α.Π.Η.                                                               </t>
  </si>
  <si>
    <t>"Χρόνιος Πόνος" Ο.Α.Φ.Ν.Τ.Η.  Τμήμα  Κοινωνικής Προστασίας &amp; 3ης Ηλικίας Γραφείο Φυσικοθεραπείας υπό την αιγίδα των ΚΕΠ Υγείας Α' ΚΑΠΗ</t>
  </si>
  <si>
    <t>"Χρόνιος Πόνος" Ο.Α.Φ.Ν.Τ.Η.  Τμήμα  Κοινωνικής Προστασίας &amp; 3ης Ηλικίας Γραφείο Φυσικοθεραπείας υπό την αιγίδα των ΚΕΠ Υγείας   Β' Κ.Α.Π.Η.</t>
  </si>
  <si>
    <t>"Χρόνιος Πόνος" Ο.Α.Φ.Ν.Τ.Η.  Τμήμα  Κοινωνικής Προστασίας &amp; 3ης Ηλικίας Γραφείο Φυσικοθεραπείας υπό την αιγίδα των ΚΕΠ Υγείας  Γ'  Κ.Α.Π.Η.</t>
  </si>
  <si>
    <t xml:space="preserve">"Χρόνια Αποφρακτική Πνευμονοπάθεια" Ο.Α.Φ.Ν.Τ.Η.  Τμήμα  Κοινωνικής Προστασίας &amp; 3ης Ηλικίας-  Γραφείο Φυσικοθεραπείας υπό την αιγίδα των ΚΕΠ Υγείας  Α'  Κ.Α.Π.Η.  </t>
  </si>
  <si>
    <t xml:space="preserve">"Χρόνια Αποφρακτική Πνευμονοπάθεια" Ο.Α.Φ.Ν.Τ.Η.  Τμήμα  Κοινωνικής Προστασίας &amp; 3ης Ηλικίας-  Γραφείο Φυσικοθεραπείας υπό την αιγίδα των ΚΕΠ Υγείας  Γ'  Κ.Α.Π.Η.  </t>
  </si>
  <si>
    <t xml:space="preserve"> 28/11/2019                    </t>
  </si>
  <si>
    <r>
      <t xml:space="preserve">"Χρόνια Αποφρακτική Πνευμονοπάθεια" Ο.Α.Φ.Ν.Τ.Η.  Τμήμα  Κοινωνικής Προστασίας &amp; 3ης Ηλικίας-  Γραφείο Φυσικοθεραπείας υπό την αιγίδα των ΚΕΠ Υγείας </t>
    </r>
    <r>
      <rPr>
        <b/>
        <sz val="10"/>
        <color theme="1"/>
        <rFont val="Arial"/>
        <family val="2"/>
        <charset val="161"/>
      </rPr>
      <t xml:space="preserve">  Β'  Κ.Α.Π.Η.</t>
    </r>
  </si>
  <si>
    <r>
      <t xml:space="preserve">"Εξετάσου Δωρεάν", Δ/νση Κοινωνικής Προστασίας του Δήμου Ασπροπύργου &amp; Ο.Α.Φ.Ν.Τ.Η. υπό την αιγίδα των ΚΕΠ Υγείας </t>
    </r>
    <r>
      <rPr>
        <b/>
        <sz val="10"/>
        <color theme="1"/>
        <rFont val="Arial"/>
        <family val="2"/>
        <charset val="161"/>
      </rPr>
      <t xml:space="preserve"> Α'  Κ.Α.Π.Η.</t>
    </r>
  </si>
  <si>
    <t>" Έρευνα ανίχνευσης βλαβών όρασης &amp; ακοής πρόγραμμα ΗΠΙΟΝΗ", Ο.Α.Φ.Ν.Τ.Η.  Το  Τμήμα  Κοινωνικής Προστασίας &amp; 3ης Ηλικίας Α'  &amp; Β'ΚΑΠΗ</t>
  </si>
  <si>
    <t xml:space="preserve">  6/12/2019              </t>
  </si>
  <si>
    <t xml:space="preserve">" Έρευνα ανίχνευσης βλαβών όρασης &amp; ακοής πρόγραμμα ΗΠΙΟΝΗ", Ο.Α.Φ.Ν.Τ.Η.  Το  Τμήμα  Κοινωνικής Προστασίας &amp; 3ης Ηλικίας Α΄ ΚΑΠΗ      </t>
  </si>
  <si>
    <t xml:space="preserve">" Έρευνα ανίχνευσης βλαβών όρασης &amp; ακοής πρόγραμμα ΗΠΙΟΝΗ", Ο.Α.Φ.Ν.Τ.Η.  Το  Τμήμα  Κοινωνικής Προστασίας &amp; 3ης Ηλικίας Β΄ΚΑΠΗ        </t>
  </si>
  <si>
    <t xml:space="preserve"> 13/12/2019 </t>
  </si>
  <si>
    <t>" Έρευνα ανίχνευσης βλαβών όρασης &amp; ακοής πρόγραμμα ΗΠΙΟΝΗ", Ο.Α.Φ.Ν.Τ.Η.  Το  Τμήμα  Κοινωνικής Προστασίας &amp; 3ης Ηλικίας Γ΄ΚΑΠΗ</t>
  </si>
  <si>
    <t>Εβδομάδα Δημόσιας Υγείας και Κοινωνικής Μέριμνας</t>
  </si>
  <si>
    <t>1/2/2019- αορίστου χρόνου (μία φορά την εβδομάδα)</t>
  </si>
  <si>
    <t xml:space="preserve">Εξέταση- Συνταγογράφηση των μελών του ΚΕΠ ΥΓΕΙΑΣ Δ. Διδ/χου </t>
  </si>
  <si>
    <t xml:space="preserve"> δραση στο Γυμνάσιο Καλαμπακιου με σκοπο την ευαισθητοποίηση και ενημέρωση των μαθητών στα τροχαία ατυχήματα</t>
  </si>
  <si>
    <t>01/01/2019-30/06/2019</t>
  </si>
  <si>
    <t>ΠΡΟΓΡΑΜΜΑ ΔΩΡΕΑΝ ΕΜΒΟΛΙΑΣΜΩΝ ΑΝΑΣΦΑΛΙΣΤΩΝ ΠΑΙΔΙΩΝ-ΕΦΗΒΩΝ, ΡΟΜΑ, ΠΡΟΣΦΥΓΩΝ</t>
  </si>
  <si>
    <t>ΚΛΙΝΙΚΗ ΕΞΕΤΑΣΗ ΑΝΑΣΦΑΛΙΣΤΩΝ ΠΑΙΔΙΩΝ-ΕΦΗΒΩΝ, ΡΟΜΑ ΚΑΙ ΠΡΟΣΦΥΓΩΝ</t>
  </si>
  <si>
    <t>ΑΠΡΙΛΙΟΣ 2019</t>
  </si>
  <si>
    <t xml:space="preserve">Διανομή έντυπου υλικού (800 τεμ )σε Λύκεια του Δήμου Ηλιούπολης με θέμα "Η σημασία της Εθελοντικής προσφοράς Αιμοποιητικώ κυττάρων για το καρκίνο του Μυελού των Οστών" </t>
  </si>
  <si>
    <t>18-19-22-23/4/2019</t>
  </si>
  <si>
    <t>Πρόγραμμα Οστεοπόρωσης</t>
  </si>
  <si>
    <t>΄΄Policy Leadership Programm΄΄</t>
  </si>
  <si>
    <t>9/7/2019 &amp; 10/12/2019</t>
  </si>
  <si>
    <t>2018-2019</t>
  </si>
  <si>
    <t xml:space="preserve">΄΄ΠΡΟΦΙΛ ΥΓΕΙΑΣ ΔΗΜΟΥ ΗΡΑΚΛΕΙΟΥ ΑΤΤΙΚΗΣ΄΄ </t>
  </si>
  <si>
    <t>'Μάθε και εξετάσου"</t>
  </si>
  <si>
    <t xml:space="preserve">Στοματική Υγεία - "Κάνε το βήμα, ενημερώσου Πρόλαβε' </t>
  </si>
  <si>
    <t>Ελεγχος Χ.Α.Π για καπνίζοντες και μη</t>
  </si>
  <si>
    <t>Εξετάσεις με άμεσα αποτελέσματα για Ηπατίτιδες και Σεξουαλικά Μεταδιδόμενα Νοσήματα</t>
  </si>
  <si>
    <t>Κάνε το βήμα, Ενημερώσου, Πρόλαβε! -Στοματική υγεία</t>
  </si>
  <si>
    <t>Πρόγραμμα Αγωγής Υγείας</t>
  </si>
  <si>
    <t>Αναπνευστική φυσικοθεραπεία</t>
  </si>
  <si>
    <t>Δημοτικό Φυσικοθεραπευτήριο Ιλίου -Συνεδρίες Φυσικοθεραπείας</t>
  </si>
  <si>
    <t>01/01/2019 -31/12/2019</t>
  </si>
  <si>
    <t>Ιατρείο Μητρικού Θηλασμού και περιγεννητικής φροντίδας</t>
  </si>
  <si>
    <t xml:space="preserve">Θέμα: " Εγκυμοσύνη: Σημαντικές αλλαγές στο σώμα μου. Πως πρέπει να τρέφομαι </t>
  </si>
  <si>
    <t>Θέμα: " Εμπειρίες θηλασμού"</t>
  </si>
  <si>
    <t>14/11/2019 - 29/11/2019</t>
  </si>
  <si>
    <t>Πρόγραμμα Προληπτικού Οδοντιατρικού Ελέγχου στους Βρεφονηπιακούς Σταθμούς του Δήμου Ιλίου</t>
  </si>
  <si>
    <t>Δημοτικό Οδοντιατρείο Ιλίου - Οδοντιατρικές υπηρεσίες</t>
  </si>
  <si>
    <t>Δωρεάν Αιματολογικός και Ουρολογικός έλεγχος</t>
  </si>
  <si>
    <t>Μητέρα, η Πρώτη Παιδαγωγός</t>
  </si>
  <si>
    <t>Παγκόσμια Ημέρα Υγείας</t>
  </si>
  <si>
    <t>Επίσκεψη υπαλλήλων του Δήμου Λαγκαδά στα στέκια όπου συχνάζουν νέοι</t>
  </si>
  <si>
    <t>15/05/2019 και 30/10/2019</t>
  </si>
  <si>
    <t>Εθελοντική Αιμοδοσία για την ενίσχυση της Τράπεζας Αίματος του Δήμου Λαγκαδά.</t>
  </si>
  <si>
    <t>Μάιος 2019</t>
  </si>
  <si>
    <t>Ενημέρωση των πολιτών για τις σχέσεις στην οικογένεια</t>
  </si>
  <si>
    <t>“Λοιμώδη νοσήματα που μεταδίδονται με τα κουνούπια – Μέτρα πρόληψης”</t>
  </si>
  <si>
    <t>“Στοματική Υγιεινή”</t>
  </si>
  <si>
    <t>“Γρίπη – Μέτρα Πρόληψης και Εμβολιασμός Ενηλίκων”</t>
  </si>
  <si>
    <t>“Πρόληψη και Διαχείριση των Αισθητηριακών Διαταραχών,  Όραση και Ακοή”</t>
  </si>
  <si>
    <t>&lt;&lt; Άσθμα: Μύθοι και Πραγματικότητα&gt;&gt;</t>
  </si>
  <si>
    <t>1/2019 - 6/2019</t>
  </si>
  <si>
    <t>&lt;&lt; Η πρόληψη στην Τρίτη Ηλικία &gt;&gt;</t>
  </si>
  <si>
    <t>οδοντιατρικός έλεγχος και φθοριώσεις σε παιδιά</t>
  </si>
  <si>
    <t>εμβολιασμοί παιδιών</t>
  </si>
  <si>
    <t>Οφθαλμολογικός Έλεγχος Νηπίων -Screening</t>
  </si>
  <si>
    <t xml:space="preserve">Ενημέρωση, Ευαισθητοποίηση του Κοινού - Αλκοολισμός </t>
  </si>
  <si>
    <t>31/3/2019</t>
  </si>
  <si>
    <t>ΓΙΝΕ SPECIALISTAS</t>
  </si>
  <si>
    <t xml:space="preserve">Πρόληψη της παιδικής σεξουαλικής κακοποίησης </t>
  </si>
  <si>
    <t>3/12/2019</t>
  </si>
  <si>
    <t>Ενημερωτική εκδήλωση - “Η Αναπηρία γύρω μας”</t>
  </si>
  <si>
    <t>29/3/2019 &amp; 12/05/2019</t>
  </si>
  <si>
    <t>ΥΠΕΡΗΧΟΣ ΘΥΡΕΟΕΙΔΗ</t>
  </si>
  <si>
    <t>28/05/2019 &amp;11/06/2019</t>
  </si>
  <si>
    <t>Πρόληψη οδοντιατρικών αναγκών</t>
  </si>
  <si>
    <t>Μέρες Υγείας 2019 Έλεγχος αναπνευστικής λειτουργίας-Σπιρομέτρηση</t>
  </si>
  <si>
    <t>Μέρες Υγείας 2019 Ανάλυση Βάδισης-Πελματογράφημα</t>
  </si>
  <si>
    <t>Μέρες Υγείας 2019 Οδοντιατρικός έλεγχος</t>
  </si>
  <si>
    <t>Μέρες Υγείας 2019 Οφθαλμολογικός έλεγχος</t>
  </si>
  <si>
    <t>10,17,19/04/2019</t>
  </si>
  <si>
    <t>Μέρες Υγείας 2019 Φυσικοθεραπευτική Αξιολόγηση</t>
  </si>
  <si>
    <t>ΠΑΓΚΟΣΜΙΑ ΗΜΕΡΑ ΑΙΜΟΔΟΣΙΑΣ</t>
  </si>
  <si>
    <t>Έλεγχος αναπνευστικής λειτουργίας-Οσμομέτρηση - Ραντεβού με τα παιδιά ( 6 έως 14 ετών)</t>
  </si>
  <si>
    <t>Φυσιοθεραπευτική αξιολόγηση στάση σώματος- Ραντεβού με τα παιδιά ( 6 έως 14 ετών)</t>
  </si>
  <si>
    <t>Οφθαλμολογικός έλεγχος - Ραντεβού με τα παιδιά ( 6 έως 14 ετών)</t>
  </si>
  <si>
    <t>Αξιολόγηση διαταραχών λόγου - Ραντεβού με τα παιδιά ( 6 έως 14 ετών)</t>
  </si>
  <si>
    <t>Έλεγχος σπονδυλικής στήλης (Κύφωση- Σκολίωση) - Ραντεβού με τα παιδιά ( 6 έως 14 ετών)</t>
  </si>
  <si>
    <t>Φυσιοθεραπευτική αξιολόγηση στάση σώματος - Ραντεβού με τα παιδιά ( 6 έως 14 ετών)</t>
  </si>
  <si>
    <t xml:space="preserve"> Έλεγχος σπονδυλικής στήλης (Κύφωση- Σκολίωση) - Ραντεβού με τα παιδιά ( 6 έως 14 ετών)</t>
  </si>
  <si>
    <t>Οδοντιατρικός έλεγχος - Ραντεβού με τα παιδιά ( 6 έως 14 ετών)</t>
  </si>
  <si>
    <t xml:space="preserve">“Ας μιλήσουμε για τις εξαρτήσεις”  - Εξτρατία </t>
  </si>
  <si>
    <t>21, 28/3/2019</t>
  </si>
  <si>
    <t>ΕΠΙΔΕΙΞΗ ΚΑΙ ΕΚΠΑΙΔΕΥΣΗ ΠΡΩΤΩΝ ΒΟΗΘΕΙΩΝ ΑΠΟ ΤΗ ΔΙΑΣΩΣΤΙΚΗ ΟΜΑΔΑ ΠΙΕΡΙΑΣ</t>
  </si>
  <si>
    <t>30/11/2018 -28/2/2009</t>
  </si>
  <si>
    <t>Έρευνα Υγείας στον Πληθυσμό του Δήμου Πυλαίας-Χορτιάτη</t>
  </si>
  <si>
    <t>Συμμετοχή του Δήμου στο πρόγραμμα εκμάθησης της αγγλικής γλώσσας με τη μέθοδο Linguaphone σε συνεργασία με το ΕΔΔΥΠΠΥ για τις κοινωνικά ευπαθείς ομάδες του Δήμου Πυλαίας-Χορτιάτη.</t>
  </si>
  <si>
    <t>1/1/2019 έως 30/6/2019</t>
  </si>
  <si>
    <r>
      <t xml:space="preserve">VICINITY – </t>
    </r>
    <r>
      <rPr>
        <sz val="10"/>
        <color indexed="8"/>
        <rFont val="Arial"/>
        <family val="2"/>
        <charset val="161"/>
      </rPr>
      <t>«ΕΓΓΥΤΗΤΑ- Ανοιχτό Δίκτυο Εικονικής γειτονιάς για τη σύνδεση Διαδικτυακών Αντικειμένων»</t>
    </r>
  </si>
  <si>
    <t>Εγκαίνια Τοπικού Κέντρου Ενημέρωσης &amp; Εγγραφής Εθελοντών Δοτών Μυελού των Οστών Δήμου Πυλαίας-Χορτιάτη</t>
  </si>
  <si>
    <t>11-12/5/2019</t>
  </si>
  <si>
    <t>Διήμερο  Εργασιακού Αθλητισμού στη Βόρεια Ελλάδας</t>
  </si>
  <si>
    <t xml:space="preserve"> 1/1/2019 έως 30/6/2019</t>
  </si>
  <si>
    <r>
      <t>Ενεργοποιώντας Καινοτόμα ΙοΤ Εξυπνα Περιβάλλοντα Διαβίωσης για Καλή Γήρανση»,</t>
    </r>
    <r>
      <rPr>
        <sz val="10"/>
        <color indexed="8"/>
        <rFont val="Arial"/>
        <family val="2"/>
        <charset val="161"/>
      </rPr>
      <t xml:space="preserve"> και διακριτικό τίτλο </t>
    </r>
    <r>
      <rPr>
        <b/>
        <sz val="10"/>
        <color indexed="8"/>
        <rFont val="Arial"/>
        <family val="2"/>
        <charset val="161"/>
      </rPr>
      <t>“ACTIVAGE</t>
    </r>
  </si>
  <si>
    <t xml:space="preserve">Εργαστήριο συμβουλευτικής γονέων με θέμα τη σεξουαλική διαπαιδαγώγηση </t>
  </si>
  <si>
    <t>17/4/2019 έως σήμερα</t>
  </si>
  <si>
    <t>Δημιουργία Εθελοντικής Ομάδας υποστήριξης του Τοπικού Κέντρου Εγγραφής &amp; Ενημέρωσης Εθελοντών Δοτών Μυελού των Οστών</t>
  </si>
  <si>
    <t xml:space="preserve">Συμμετοχή του Κέντρου Εγγραφής και Ενημέρωσης Εθελοντών Δοτών Μυελού των Οστών (ΚΕΕΔΜΟ) στο 5ο Charity Run </t>
  </si>
  <si>
    <t>1/1/2019-30/6/2019</t>
  </si>
  <si>
    <t xml:space="preserve">Δωρεάν Πρόγραμμα Λογοθεραπείας </t>
  </si>
  <si>
    <t>31/8/2019-2/9/2019</t>
  </si>
  <si>
    <t>"Συμμετοχή του Το ΚΕΕΔΜΟ Δήμου Πυλαίας-Χορτιάτη στις Εκδήλωσεις Μνήμης του 75ου Ολοκαυτώματος Χορτιάτη "</t>
  </si>
  <si>
    <t>07/09/2019 έως 15/09/2019</t>
  </si>
  <si>
    <t>"Συμμετοχή του ΤοΚΕΕΔΜΟ Δήμου Πυλαίας-Χορτιάτη στο Περίπτερο του Συλλόγου " Όραμα Ελπίδας" στην 84η ΔΕΘ"</t>
  </si>
  <si>
    <t>300</t>
  </si>
  <si>
    <t>"Συμμετοχή του ΤοΚΕΕΔΜΟ Δήμου Πυλαίας-Χορτιάτη στην Ημερίδα για τον Εθελοντισμό του "Αρσάκειου" Λυκείου."</t>
  </si>
  <si>
    <t>1/1/2019 έως 31/12/2019</t>
  </si>
  <si>
    <t>45</t>
  </si>
  <si>
    <t xml:space="preserve">Δράση </t>
  </si>
  <si>
    <t>"Ε-Βοήθεια Δήμου Πυλαίας-Χορτιάτη"</t>
  </si>
  <si>
    <t>90</t>
  </si>
  <si>
    <r>
      <t>"Ενεργοποιώντας Καινοτόμα ΙοΤ Έξυπνα Περιβάλλοντα Διαβίωσης για Καλή Γήρανση,</t>
    </r>
    <r>
      <rPr>
        <sz val="10"/>
        <color indexed="8"/>
        <rFont val="Arial"/>
        <family val="2"/>
        <charset val="161"/>
      </rPr>
      <t xml:space="preserve"> και διακριτικό τίτλο </t>
    </r>
    <r>
      <rPr>
        <b/>
        <sz val="10"/>
        <color indexed="8"/>
        <rFont val="Arial"/>
        <family val="2"/>
        <charset val="161"/>
      </rPr>
      <t>“ACTIVAGE"</t>
    </r>
  </si>
  <si>
    <t>50</t>
  </si>
  <si>
    <r>
      <t xml:space="preserve">"VICINITY – </t>
    </r>
    <r>
      <rPr>
        <sz val="10"/>
        <color indexed="8"/>
        <rFont val="Arial"/>
        <family val="2"/>
        <charset val="161"/>
      </rPr>
      <t>«ΕΓΓΥΤΗΤΑ- Ανοιχτό Δίκτυο Εικονικής γειτονιάς για τη σύνδεση Διαδικτυακών Αντικειμένων»"</t>
    </r>
  </si>
  <si>
    <t>1/1/2019-30/10/2019</t>
  </si>
  <si>
    <t>54</t>
  </si>
  <si>
    <t>"Δωρεάν Πρόγραμμα Λογοθεραπείας στον Δήμο Πυλαίας-Χορτιάτη"</t>
  </si>
  <si>
    <t>1100</t>
  </si>
  <si>
    <t>"ΚΑΠΗ Δήμου Πυλαίας-Χορτιάτη" Προαγωγή της Υγείας και της Ποιότητας Ζωής 'Πρόληψη - Υγιής Γήρανση</t>
  </si>
  <si>
    <t>"Πρόγραμμα " Βοήθεια στο Σπίτι" Προαγωγή της Υγείας και της Ποιότητας Ζωής 'Πρόληψη- Αυτόνομη Διαβίωση</t>
  </si>
  <si>
    <t xml:space="preserve">Συλλογή από πλαστικά καπάκια για αγορά αναπηρικών αμαξιδίων </t>
  </si>
  <si>
    <t xml:space="preserve"> Χρόνια νοσήματα </t>
  </si>
  <si>
    <t xml:space="preserve">Μέλη της Ένωσης Νοσηλευτών ενημέρωσαν και συζήτησαν με τους μαθητές του 1ου Λυκείου για το αλκοόλ και τις επιπτώσεις του, ενώ παράλληλα παρουσιάσαμε το τεστ DRINKIQ (www.agiavarvara.gr), ένα διαδραστικό μέσο πρόληψης πολύ χρήσιμο για μαθητές και γονείς.
</t>
  </si>
  <si>
    <t xml:space="preserve">
 έγινε ενημέρωση σχετικά με τις πρώτες βοήθειες και τον εθελοντισμο στους μαθητές του 1ου Λυκείου</t>
  </si>
  <si>
    <t>Πάρε τη Ζωή στα Χέρια σου!</t>
  </si>
  <si>
    <t xml:space="preserve"> 28/02/19       </t>
  </si>
  <si>
    <t xml:space="preserve"> 14/03/19   </t>
  </si>
  <si>
    <t xml:space="preserve">    04/04/19</t>
  </si>
  <si>
    <t>Αντιτετανικός εμβολιασμός εργαζομένων</t>
  </si>
  <si>
    <t xml:space="preserve">  19/06/2019</t>
  </si>
  <si>
    <t>1/2-1/62019</t>
  </si>
  <si>
    <t xml:space="preserve">ΕΝΔΥΜΩΣΗ ΓΥΝΑΙΚΩΝ ΘΥΜΑΤΩΝ ΒΙΑΣ  «Η βία στη ζωή μας» «Ο εαυτός μου μέσα στην κακοποίηση» «Ευθύνη» «Οικογένεια και όριo» «Βιωματικό εργαστήρι» «Συναισθήματα» «Φόβος &amp;Θυμός» «Κατάθλιψη» « Από το πένθος στη χαρά» «Βιωματικό Εργαστήρι» «Ανακαλύπτω τον εαυτό μου» «Επικοινωνία» «Αλλαγές στη ζωή μας χωρίς βία»  «Γνωριμία με την ψυχοθεραπεία» «Βιωματικό εργαστήρι» </t>
  </si>
  <si>
    <t xml:space="preserve">
11&amp;13/6/2019
</t>
  </si>
  <si>
    <t xml:space="preserve">ΑΛΛΕΡΓΙΚΑ ΝΟΣΗΜΑΤΑ </t>
  </si>
  <si>
    <t>ΜΑΘΗΜΑΤΑ ΑΝΩΔΥΝΟΥ ΤΟΚΕΤΟΥ -ΘΗΛΑΣΜΟΣ</t>
  </si>
  <si>
    <t xml:space="preserve">ΕΞΕΤΑΣΗ -ΔΙΑΓΝΩΣΗ -ΠΑΡΑΠΟΜΠΕΣ ΝΕΦΡΟΛΟΓΙΚΕΣ ΕΞΕΤΑΣΕΙΣ, Στα ΔΗΜΟΤΙΚΑ  ΙΑΤΡΕΙΑ </t>
  </si>
  <si>
    <t>ΟΔΟΝΤΙΑΤΡΙΚΟΣ ΕΛΕΓΧΟΣ  ΜΑΘΗΤΩΝ</t>
  </si>
  <si>
    <t>ΣΥΝΤΑΓΟΓΡΑΦΗΣΗ  - ΓΕΝΙΚΕΣ ΠΑΘΗΣΕΙΣ</t>
  </si>
  <si>
    <t>ΑΙΜΑΤΟΛΟΓΙΚΟ ΙΑΤΡΕΙΟ</t>
  </si>
  <si>
    <t xml:space="preserve">ΟΜΙΛΙΑ  ΑΛΛΕΡΓΙΚΑ ΝΟΣΗΜΑΤΑ </t>
  </si>
  <si>
    <t xml:space="preserve">ΠΡΟΛΗΨΗ -ΔΙΑΓΝΩΣΗ -ΠΑΡΑΠΟΜΠΕΣ </t>
  </si>
  <si>
    <t xml:space="preserve">ΟΜΙΛΙΑ -ΜΕΤΡΗΣΕΙΣ </t>
  </si>
  <si>
    <t>«Μύθοι και Αλήθειες για τα Αντιβιοτικά και τα Εμβόλια».</t>
  </si>
  <si>
    <t>"Κανόνες Πρώτων Βοηθειών - Το σωστό περιεχόμενο του φαρμακείου ενός σπιτιού"</t>
  </si>
  <si>
    <t>"Πρώτες Βοήθειες για όλους"</t>
  </si>
  <si>
    <t>"Δωρεάν Λογοθεραπευτική Αξιολόγηση σε Παιδιά και Ενήλικες"</t>
  </si>
  <si>
    <t>Προληπτική Οφθαλμολογική Εξέταση</t>
  </si>
  <si>
    <t>"Γίνε Εθελοντής Δότης Μυελού των Οστών"</t>
  </si>
  <si>
    <t>"Γινε Εθελοντής Δότης Μυελού των Οστών"</t>
  </si>
  <si>
    <t>29/3 - 1/4/2019</t>
  </si>
  <si>
    <t xml:space="preserve">Σεμινάριο Περίθαλψης Ασθενών - Ηλικιωμένων στο σπίτι </t>
  </si>
  <si>
    <t>Πνευμομοπάθειες / Ενημέρωση κατά του καπνίσματος/ Δαιτροφή και Υγεία</t>
  </si>
  <si>
    <t>Εξέταση για τον ιό του HIV</t>
  </si>
  <si>
    <t>Η σκελετική υγεία είναι πολύτιμη - Μέτρησης Οστικής Πυκνότητας</t>
  </si>
  <si>
    <t>Εξέταση Αξιολόγησης καταγματικού κινδύνου</t>
  </si>
  <si>
    <t>Οφθαλμολογικός έλεγχος – screening νηπίων</t>
  </si>
  <si>
    <t>Εξέταση Σπιρομέτρησης</t>
  </si>
  <si>
    <t xml:space="preserve">Ενεργός Γήρανση - Η Τρίτη Ηλικία σε Δράση </t>
  </si>
  <si>
    <t xml:space="preserve">Ο ρόλος του Οικογενειακού Γιατρού και η έγκαιρη διάγνωση των ρευματικών νοσημάτων </t>
  </si>
  <si>
    <t>1ο 6μηνο</t>
  </si>
  <si>
    <t>20/11/2019</t>
  </si>
  <si>
    <t xml:space="preserve">Παρουσίαση βιβλίου "ΑΣΚΗΣΗ ΖΩΗΣ", για το πώς η άσκηση προλαμβάνει και καταπολεμά δέκα συχνότερες μορφές καρκίνου </t>
  </si>
  <si>
    <t>24/11/2019</t>
  </si>
  <si>
    <t xml:space="preserve">Επιστημονική Ημερίδα σχετιζόμενη με την Σκλήρυνση κατά Πλάκας </t>
  </si>
  <si>
    <t>Ενημέρωση, παροχή συμβουλών, ευαισθητοποίηση των παιδιών και προώθηση της στοματικής υγιεινής. (Δημοτικά &amp; Νηπιαγωγεία)</t>
  </si>
  <si>
    <t xml:space="preserve">ιατρική ημερίδα και ενημέρωση για το ΟΡΑΜΑ ΕΛΠΙΔΑΣ </t>
  </si>
  <si>
    <t xml:space="preserve">δράση </t>
  </si>
  <si>
    <t>Σύστημα Τηλεφροντίδας &amp; Προστασίας Υγείας Δημοτών - Βραχιόλι κινδύνου</t>
  </si>
  <si>
    <t>Ημέρα Ιατρικών Εξετάσεων - Κέντρο πρόληψης υγείας</t>
  </si>
  <si>
    <t xml:space="preserve">ΕΘΕΛΟΝΤΙΚΗ ΑΙΜΟΔΟΣΙΑ  </t>
  </si>
  <si>
    <t xml:space="preserve">Αιμοδοδία </t>
  </si>
  <si>
    <t>15/16-02-2019 07/08-06-2019 18/19-10-2019</t>
  </si>
  <si>
    <t>Τράπεζα Αίματος Δήμου Ιλίου π- Εθελοντική Αιμοδοσία</t>
  </si>
  <si>
    <t>17η Πανελλήνια Λαμπαδηδρομία Εθελοντών Αιμοδοτών</t>
  </si>
  <si>
    <t xml:space="preserve">Νεα Σμύρνης </t>
  </si>
  <si>
    <t>13&amp;14/4/2019</t>
  </si>
  <si>
    <t>Συμμετοχή στην Αιμοδοσία του 2ου Δημοτικού Σχολείου Πυλαίας</t>
  </si>
  <si>
    <t>Συμμετοχή του ΚΕΕΔΜΟ στην Εθελοντική Αιμοδοσία του 1ου Δημοτιοκού Σχολείου Πανοράματος</t>
  </si>
  <si>
    <t>Συμμετοχή του ΚΕΕΔΜΟ στην Εθελοντική Αιμοδοσία του Συλλόγου Κωνστανινοπολιτών Πυλαίας.</t>
  </si>
  <si>
    <t xml:space="preserve">Συμμετοχή του  ΚΕΕΔΜΟ στην Τελετή αποφοίτησης του 3ου ΓΕΛ Χορτιάτη. </t>
  </si>
  <si>
    <t>17/04/2019 έως 31/12/2019</t>
  </si>
  <si>
    <t>1000</t>
  </si>
  <si>
    <t xml:space="preserve">"Συμμετοχή του ΤοΚΕΕΔΜΟ Δήμου Πυλαίας-Χορτιάτη σε αιμοδοσίες." </t>
  </si>
  <si>
    <t>24-25/9/2019</t>
  </si>
  <si>
    <t>17/1/2019 31/1/2019 1/2/2019  24/1/2019</t>
  </si>
  <si>
    <t>800 </t>
  </si>
  <si>
    <t>Η ΚΑΛΗ ΥΓΕΙΑ ΞΕΚΙΝΑ ΑΠΟ ΤΟ ΣΤΟΜΑ ενημέρωση ( διανομή οδοντόβουρτσας και μία οδοντόκρεμας) (Δημοτικά &amp; Νηπιαγωγεία)</t>
  </si>
  <si>
    <t>Φθορίωση για παιδιά ηλικίας 6-15</t>
  </si>
  <si>
    <t>Ανεύρυσμα:Συμπτώματα-Πρόληψη.</t>
  </si>
  <si>
    <t>Ανεύρυσμα:Συμπτώματα-Πρόληψη</t>
  </si>
  <si>
    <t>Εγκαίνια "Τοπικού Κέντρου Εγγραφής Εθελοντών Δοτών Μυελού των Οστών"</t>
  </si>
  <si>
    <t>19-20/2/2019</t>
  </si>
  <si>
    <t>Δράση"Τοπικού Κέντρου Εγγραφής Εθελοντών Δοτών Μυελού των Οστών"</t>
  </si>
  <si>
    <t>11-12/6/2019</t>
  </si>
  <si>
    <t>ΚΕΠ Υγείας και Τοπικό Κέντρο Εθελοντών Δοτών Μυελού των Οστών</t>
  </si>
  <si>
    <t>9 και 13/04/2019</t>
  </si>
  <si>
    <t>Μέρες Υγείας 2019 Ενημέρωση &amp; ευαισθητοποίηση για τη Δωρεά Μυελού των Οστών</t>
  </si>
  <si>
    <t xml:space="preserve">δωρεά μυελού των Οστών </t>
  </si>
  <si>
    <t xml:space="preserve">Ηλιούπολή </t>
  </si>
  <si>
    <t xml:space="preserve"> «Τοπικο Κέντρο Εθελοντών Δοτών Μυελού των Οστών»</t>
  </si>
  <si>
    <t>Γιορτή Εθελοντισμού «Γίνε το κομμάτι που λείπει»</t>
  </si>
  <si>
    <t xml:space="preserve">Δωρεά μυελού των Οστών </t>
  </si>
  <si>
    <t>Παύλου Μελα</t>
  </si>
  <si>
    <t>24/2/2020</t>
  </si>
  <si>
    <t>Εγκαίνια</t>
  </si>
  <si>
    <t>Ιλίου</t>
  </si>
  <si>
    <t>20/3/2020</t>
  </si>
  <si>
    <t>31/3/2020</t>
  </si>
  <si>
    <t>Λοκρών</t>
  </si>
  <si>
    <t>14/10/2019</t>
  </si>
  <si>
    <t>22/7/2019</t>
  </si>
  <si>
    <t xml:space="preserve">Καρύστου </t>
  </si>
  <si>
    <t>17/10/2019</t>
  </si>
  <si>
    <t>Χαλκίδα</t>
  </si>
  <si>
    <t xml:space="preserve">Κηφισία </t>
  </si>
  <si>
    <t>Πεντέλη</t>
  </si>
  <si>
    <t xml:space="preserve">Ραντεβού Ενημέρωσης </t>
  </si>
  <si>
    <t>ΕΚΓΑΙΝΙΑ ΔΗΜΩΝ  2019</t>
  </si>
  <si>
    <t>Δωρεάν προληπτική μέτρηση Σακχάρου για τους εργαζομένους</t>
  </si>
  <si>
    <t>Δωρεάν προληπτική μέτρηση Σακχάρου για κατοίκους του Δήμου Γαλατσίου</t>
  </si>
  <si>
    <t>Οκτώβριος 2010</t>
  </si>
  <si>
    <t>"Παιδειατροφή"</t>
  </si>
  <si>
    <t xml:space="preserve">Γαλάτσι </t>
  </si>
  <si>
    <t>1/1/2019-31/12/2019</t>
  </si>
  <si>
    <t>Δωρεάν Τεστ ΠΑΠ</t>
  </si>
  <si>
    <t xml:space="preserve">καρκίνος τραχίλου της μήτρας </t>
  </si>
  <si>
    <t>Ιανουάριος- Φεβρουάριος 2019</t>
  </si>
  <si>
    <t>Ενημέρωση σχετικά με τη Γρίπη</t>
  </si>
  <si>
    <t>"Εμβολιασμός Ενηλίκων για υγιή και ενεργό γήρανση"</t>
  </si>
  <si>
    <t>23/1/2019-30/3/2019</t>
  </si>
  <si>
    <t>Σεμινάριο Προετοιμασίας Γονεϊκότητας (5 εβδομάδες)</t>
  </si>
  <si>
    <t>Λοιπά</t>
  </si>
  <si>
    <t>Φεβρουάριος 2019</t>
  </si>
  <si>
    <t>"Διαδικτυακή ενημερωτική καμπάνια για τον καρκίνο"</t>
  </si>
  <si>
    <t>12-13/6/2020</t>
  </si>
  <si>
    <t>Σεμινάριο Α Βοηθειών</t>
  </si>
  <si>
    <t>4-7/112020</t>
  </si>
  <si>
    <t xml:space="preserve">30/9/2019 </t>
  </si>
  <si>
    <t>ΣΠΙΡΟΜΕΤΡΗΣΗ</t>
  </si>
  <si>
    <t xml:space="preserve">19/11/2019 </t>
  </si>
  <si>
    <t xml:space="preserve">19/11/2019  </t>
  </si>
  <si>
    <t xml:space="preserve">«Κέντρο Πρόληψης του Καρκίνου του Μαστού»  Ψηφιακή Μαστογραφία </t>
  </si>
  <si>
    <t>Ψηλάφιση Μαστού</t>
  </si>
  <si>
    <t xml:space="preserve">22/11/2019  </t>
  </si>
  <si>
    <t>Ενημερωτική Ομιλία  «Εμβολιασμός Ενηλίκων»</t>
  </si>
  <si>
    <t xml:space="preserve">Εκστρατεία ενημέρωσης </t>
  </si>
  <si>
    <t xml:space="preserve">Ενημερωτική Δράση </t>
  </si>
  <si>
    <t>Αγ. Βαρβάρα</t>
  </si>
  <si>
    <t xml:space="preserve">Ελευσίνα </t>
  </si>
  <si>
    <t xml:space="preserve">Σικυωνιών </t>
  </si>
  <si>
    <t>Ελληνικό - Αργυρούπολη</t>
  </si>
  <si>
    <t>Αγρινίο</t>
  </si>
  <si>
    <t xml:space="preserve">ΗράκλειοΑττικής </t>
  </si>
  <si>
    <t>Κέρκυραα</t>
  </si>
  <si>
    <t>Δοξάτο</t>
  </si>
  <si>
    <t>Μέτρηση Οστικής Πυκνότητας - Δράση του ΕΔΔΥΠΠΥ</t>
  </si>
  <si>
    <t>Δάφνη-Υμηττός</t>
  </si>
  <si>
    <t>Δράμας</t>
  </si>
  <si>
    <t>Θερμαϊκός</t>
  </si>
  <si>
    <t>Κηφισιά</t>
  </si>
  <si>
    <t>Κορινθίων</t>
  </si>
  <si>
    <t>Ραφήνα-Πικερμίου</t>
  </si>
  <si>
    <t>Χαλκιδέων</t>
  </si>
  <si>
    <t>Ωραιοκάστρου</t>
  </si>
  <si>
    <t>Ωρωπός</t>
  </si>
  <si>
    <t>ΔΡΑΣΗ ΤΟΥ ΕΔΔΥΠΠΥ - ΕΝΗΜΕΡΩΤΙΚΕΣ ΕΚΔΗΛΩΣΕΙΣ ΓΙΑ ΤΟΝ ΕΜΒΟΛΙΑΣΜΟ ΕΝΗΛΙΚΩΝ  (ΓΡΙΠΗ-ΠΝΕΥΜΟΝΙΟΚΟΚΚΙΚΗ ΠΝΕΥΜΟΝΙΑ-ΕΡΠΗΣ ΖΩΣΤΗΡΑ)</t>
  </si>
  <si>
    <t>ΕΔΔΥΠΠΥ</t>
  </si>
  <si>
    <t>Εθελοντική προσφορά Αιμοποιητικώ κυττάρων για το καρκίνο του Μυελού των Οστών</t>
  </si>
  <si>
    <t xml:space="preserve">Κορινθίων </t>
  </si>
  <si>
    <t>Ραφίνα - Πικερμίου</t>
  </si>
  <si>
    <t>Κέρκυρα</t>
  </si>
  <si>
    <t xml:space="preserve">Αγρίνιο </t>
  </si>
  <si>
    <t xml:space="preserve">Κέρκυρα </t>
  </si>
  <si>
    <t>Αγρίνιο</t>
  </si>
  <si>
    <t xml:space="preserve">Ελληνικό-Αργυρούπολη </t>
  </si>
  <si>
    <t>13/4/19</t>
  </si>
  <si>
    <t xml:space="preserve">Αγ. Βαρβάρα </t>
  </si>
  <si>
    <t>16/3/19</t>
  </si>
  <si>
    <t xml:space="preserve">Αγ. Παρασκευή </t>
  </si>
  <si>
    <t xml:space="preserve"> 16/11/19 </t>
  </si>
  <si>
    <t xml:space="preserve">21/2/2019 </t>
  </si>
  <si>
    <t>Ημερίδες Ενημέρωσης Εκπαιδευτικών Πρωτοβάθμιας Εκπαίδευσης και Προσχολικής Αγωγής με θέμα Μύθοι &amp; Αλήθειες για τα Αντιβιοτικά και τα εμβόλια</t>
  </si>
  <si>
    <t>26/2/2019</t>
  </si>
  <si>
    <t>2014-2016</t>
  </si>
  <si>
    <t>Σύνολο 2014-2019</t>
  </si>
  <si>
    <t xml:space="preserve">Γενικό Σύνολο Ωφελουμένων </t>
  </si>
  <si>
    <t xml:space="preserve">Σύνολο Εξετάσεων Προληπτικής Ιατρικής </t>
  </si>
  <si>
    <t>Σαρωνικού</t>
  </si>
  <si>
    <t>2019 - ωφελούμενοι από την Κλίματα αυτοεξέτασης στο λογισμικό</t>
  </si>
  <si>
    <t xml:space="preserve">Παυλου - Μελλά </t>
  </si>
  <si>
    <t xml:space="preserve"> ΕΔΔΥΠΠΥ - Εξέταση αιμοσφαιρίνης κοπράνων σε συνεργαζόμενο διαγνωστικό κέντρο</t>
  </si>
</sst>
</file>

<file path=xl/styles.xml><?xml version="1.0" encoding="utf-8"?>
<styleSheet xmlns="http://schemas.openxmlformats.org/spreadsheetml/2006/main">
  <numFmts count="1">
    <numFmt numFmtId="164" formatCode="dd/mm/yyyy;@"/>
  </numFmts>
  <fonts count="18">
    <font>
      <sz val="11"/>
      <color theme="1"/>
      <name val="Calibri"/>
      <family val="2"/>
      <charset val="161"/>
      <scheme val="minor"/>
    </font>
    <font>
      <sz val="10"/>
      <name val="Arial"/>
      <family val="2"/>
      <charset val="161"/>
    </font>
    <font>
      <b/>
      <sz val="10"/>
      <color indexed="9"/>
      <name val="Arial"/>
      <family val="2"/>
      <charset val="161"/>
    </font>
    <font>
      <sz val="10"/>
      <color indexed="9"/>
      <name val="Arial"/>
      <family val="2"/>
      <charset val="161"/>
    </font>
    <font>
      <sz val="10"/>
      <name val="Arial"/>
      <family val="2"/>
      <charset val="161"/>
    </font>
    <font>
      <sz val="18"/>
      <color theme="1"/>
      <name val="Calibri"/>
      <family val="2"/>
      <charset val="161"/>
      <scheme val="minor"/>
    </font>
    <font>
      <sz val="10"/>
      <color theme="1"/>
      <name val="Arial"/>
      <family val="2"/>
      <charset val="161"/>
    </font>
    <font>
      <sz val="10"/>
      <color rgb="FF000000"/>
      <name val="Arial"/>
      <family val="2"/>
      <charset val="161"/>
    </font>
    <font>
      <sz val="10"/>
      <name val="Arial"/>
      <family val="2"/>
    </font>
    <font>
      <sz val="10"/>
      <color theme="1"/>
      <name val="Arial"/>
      <family val="2"/>
    </font>
    <font>
      <sz val="10"/>
      <name val="Arial"/>
      <family val="2"/>
      <charset val="1"/>
    </font>
    <font>
      <sz val="8"/>
      <name val="Arial"/>
      <family val="2"/>
      <charset val="161"/>
    </font>
    <font>
      <sz val="10.5"/>
      <name val="SegoeScript-Bold"/>
      <charset val="161"/>
    </font>
    <font>
      <sz val="10.5"/>
      <name val="Calibri"/>
      <family val="2"/>
      <charset val="161"/>
    </font>
    <font>
      <b/>
      <sz val="10"/>
      <color theme="1"/>
      <name val="Arial"/>
      <family val="2"/>
      <charset val="161"/>
    </font>
    <font>
      <sz val="10"/>
      <color indexed="8"/>
      <name val="Arial"/>
      <family val="2"/>
      <charset val="161"/>
    </font>
    <font>
      <b/>
      <sz val="10"/>
      <color indexed="8"/>
      <name val="Arial"/>
      <family val="2"/>
      <charset val="161"/>
    </font>
    <font>
      <sz val="11"/>
      <color theme="0"/>
      <name val="Calibri"/>
      <family val="2"/>
      <charset val="161"/>
      <scheme val="minor"/>
    </font>
  </fonts>
  <fills count="22">
    <fill>
      <patternFill patternType="none"/>
    </fill>
    <fill>
      <patternFill patternType="gray125"/>
    </fill>
    <fill>
      <patternFill patternType="solid">
        <fgColor indexed="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59999389629810485"/>
        <bgColor rgb="FFDCE6F2"/>
      </patternFill>
    </fill>
    <fill>
      <patternFill patternType="solid">
        <fgColor theme="4" tint="0.59999389629810485"/>
        <bgColor indexed="64"/>
      </patternFill>
    </fill>
    <fill>
      <patternFill patternType="solid">
        <fgColor rgb="FFDCE6F2"/>
        <bgColor rgb="FFCCFFFF"/>
      </patternFill>
    </fill>
    <fill>
      <patternFill patternType="solid">
        <fgColor theme="4" tint="0.59999389629810485"/>
        <bgColor rgb="FFCCFFFF"/>
      </patternFill>
    </fill>
    <fill>
      <patternFill patternType="solid">
        <fgColor theme="4" tint="0.79998168889431442"/>
        <bgColor indexed="41"/>
      </patternFill>
    </fill>
    <fill>
      <patternFill patternType="solid">
        <fgColor theme="4" tint="0.79998168889431442"/>
        <bgColor rgb="FFCCFFFF"/>
      </patternFill>
    </fill>
    <fill>
      <patternFill patternType="solid">
        <fgColor theme="4" tint="0.79998168889431442"/>
        <bgColor rgb="FFEEEEEE"/>
      </patternFill>
    </fill>
    <fill>
      <patternFill patternType="solid">
        <fgColor theme="4" tint="0.59999389629810485"/>
        <bgColor rgb="FFDBE5F1"/>
      </patternFill>
    </fill>
    <fill>
      <patternFill patternType="solid">
        <fgColor theme="4" tint="0.59999389629810485"/>
        <bgColor indexed="41"/>
      </patternFill>
    </fill>
    <fill>
      <patternFill patternType="solid">
        <fgColor theme="4" tint="0.59999389629810485"/>
        <bgColor rgb="FFEEEEEE"/>
      </patternFill>
    </fill>
    <fill>
      <patternFill patternType="solid">
        <fgColor rgb="FFDBE5F1"/>
        <bgColor rgb="FFDBE5F1"/>
      </patternFill>
    </fill>
    <fill>
      <patternFill patternType="solid">
        <fgColor theme="3" tint="0.79998168889431442"/>
        <bgColor indexed="64"/>
      </patternFill>
    </fill>
    <fill>
      <patternFill patternType="solid">
        <fgColor theme="7" tint="0.79998168889431442"/>
        <bgColor indexed="64"/>
      </patternFill>
    </fill>
    <fill>
      <patternFill patternType="solid">
        <fgColor theme="3"/>
        <bgColor indexed="64"/>
      </patternFill>
    </fill>
  </fills>
  <borders count="18">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diagonal/>
    </border>
    <border>
      <left/>
      <right style="thin">
        <color rgb="FF000000"/>
      </right>
      <top style="thin">
        <color rgb="FF000000"/>
      </top>
      <bottom style="thin">
        <color rgb="FF000000"/>
      </bottom>
      <diagonal/>
    </border>
  </borders>
  <cellStyleXfs count="6">
    <xf numFmtId="0" fontId="0" fillId="0" borderId="0"/>
    <xf numFmtId="0" fontId="1" fillId="0" borderId="0"/>
    <xf numFmtId="0" fontId="4" fillId="0" borderId="0"/>
    <xf numFmtId="0" fontId="7" fillId="0" borderId="0"/>
    <xf numFmtId="0" fontId="1" fillId="0" borderId="0"/>
    <xf numFmtId="0" fontId="1" fillId="0" borderId="0"/>
  </cellStyleXfs>
  <cellXfs count="211">
    <xf numFmtId="0" fontId="0" fillId="0" borderId="0" xfId="0"/>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5" borderId="3" xfId="0" applyFill="1" applyBorder="1" applyAlignment="1">
      <alignment horizontal="center" vertical="center" wrapText="1"/>
    </xf>
    <xf numFmtId="0" fontId="0" fillId="5"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3" fontId="0" fillId="5" borderId="3" xfId="0" applyNumberFormat="1" applyFill="1" applyBorder="1" applyAlignment="1">
      <alignment horizontal="center" vertical="center" wrapText="1"/>
    </xf>
    <xf numFmtId="3" fontId="0" fillId="5" borderId="3" xfId="0" applyNumberFormat="1" applyFill="1" applyBorder="1" applyAlignment="1">
      <alignment horizontal="center" vertical="center"/>
    </xf>
    <xf numFmtId="3" fontId="0" fillId="3" borderId="3" xfId="0" applyNumberFormat="1" applyFill="1" applyBorder="1" applyAlignment="1">
      <alignment horizontal="center" vertical="center"/>
    </xf>
    <xf numFmtId="1" fontId="2" fillId="2" borderId="1" xfId="1" applyNumberFormat="1" applyFont="1" applyFill="1" applyBorder="1" applyAlignment="1">
      <alignment horizontal="center" wrapText="1"/>
    </xf>
    <xf numFmtId="3" fontId="2" fillId="2" borderId="1" xfId="1" applyNumberFormat="1" applyFont="1" applyFill="1" applyBorder="1" applyAlignment="1">
      <alignment horizontal="center" wrapText="1"/>
    </xf>
    <xf numFmtId="1" fontId="0" fillId="0" borderId="0" xfId="0" applyNumberFormat="1"/>
    <xf numFmtId="0" fontId="0" fillId="0" borderId="0" xfId="0" applyAlignment="1">
      <alignment horizontal="center"/>
    </xf>
    <xf numFmtId="3" fontId="0" fillId="0" borderId="0" xfId="0" applyNumberFormat="1" applyAlignment="1">
      <alignment horizontal="center"/>
    </xf>
    <xf numFmtId="0" fontId="0" fillId="0" borderId="0" xfId="0" applyBorder="1"/>
    <xf numFmtId="0" fontId="0" fillId="0" borderId="0" xfId="0" applyAlignment="1">
      <alignment horizontal="center" wrapText="1"/>
    </xf>
    <xf numFmtId="0" fontId="0" fillId="0" borderId="0" xfId="0" applyAlignment="1">
      <alignment horizontal="right" vertical="center"/>
    </xf>
    <xf numFmtId="0" fontId="1" fillId="6" borderId="3" xfId="1" applyFont="1" applyFill="1" applyBorder="1" applyAlignment="1">
      <alignment horizontal="center" vertical="center" wrapText="1"/>
    </xf>
    <xf numFmtId="0" fontId="7" fillId="8" borderId="3" xfId="3" applyFont="1" applyFill="1" applyBorder="1" applyAlignment="1">
      <alignment horizontal="center" vertical="center" wrapText="1"/>
    </xf>
    <xf numFmtId="0" fontId="1" fillId="6" borderId="3" xfId="1" applyFill="1" applyBorder="1" applyAlignment="1">
      <alignment horizontal="center" wrapText="1"/>
    </xf>
    <xf numFmtId="1" fontId="1" fillId="6" borderId="3" xfId="1" applyNumberFormat="1" applyFill="1" applyBorder="1" applyAlignment="1">
      <alignment horizontal="center" vertical="center" wrapText="1"/>
    </xf>
    <xf numFmtId="3" fontId="0" fillId="6" borderId="3" xfId="0" applyNumberFormat="1" applyFill="1" applyBorder="1" applyAlignment="1">
      <alignment horizontal="center"/>
    </xf>
    <xf numFmtId="0" fontId="0" fillId="6" borderId="3" xfId="0" applyFill="1" applyBorder="1" applyAlignment="1">
      <alignment horizontal="center" vertical="center" wrapText="1"/>
    </xf>
    <xf numFmtId="0" fontId="3" fillId="2" borderId="2" xfId="2" applyFont="1" applyFill="1" applyBorder="1" applyAlignment="1">
      <alignment horizontal="center" vertical="center" wrapText="1"/>
    </xf>
    <xf numFmtId="3" fontId="0" fillId="0" borderId="0" xfId="0" applyNumberFormat="1"/>
    <xf numFmtId="0" fontId="2" fillId="2" borderId="3" xfId="1" applyFont="1" applyFill="1" applyBorder="1" applyAlignment="1">
      <alignment horizontal="left" wrapText="1"/>
    </xf>
    <xf numFmtId="3" fontId="2" fillId="2" borderId="3" xfId="1" applyNumberFormat="1" applyFont="1" applyFill="1" applyBorder="1" applyAlignment="1">
      <alignment horizontal="center" wrapText="1"/>
    </xf>
    <xf numFmtId="0" fontId="0" fillId="0" borderId="0" xfId="0" applyAlignment="1"/>
    <xf numFmtId="0" fontId="0" fillId="0" borderId="0" xfId="0" applyAlignment="1">
      <alignment horizontal="left"/>
    </xf>
    <xf numFmtId="1" fontId="2" fillId="2" borderId="3" xfId="1" applyNumberFormat="1" applyFont="1" applyFill="1" applyBorder="1" applyAlignment="1">
      <alignment horizontal="center" vertical="center" wrapText="1"/>
    </xf>
    <xf numFmtId="1" fontId="0" fillId="0" borderId="0" xfId="0" applyNumberFormat="1" applyAlignment="1">
      <alignment vertical="center"/>
    </xf>
    <xf numFmtId="0" fontId="1" fillId="9" borderId="9" xfId="1" applyFont="1" applyFill="1" applyBorder="1" applyAlignment="1">
      <alignment horizontal="center" vertical="center" wrapText="1"/>
    </xf>
    <xf numFmtId="0" fontId="1" fillId="4" borderId="9" xfId="1" applyFont="1" applyFill="1" applyBorder="1" applyAlignment="1">
      <alignment horizontal="center" vertical="center" wrapText="1"/>
    </xf>
    <xf numFmtId="14" fontId="1" fillId="7" borderId="9" xfId="1" applyNumberFormat="1" applyFont="1" applyFill="1" applyBorder="1" applyAlignment="1">
      <alignment horizontal="center" vertical="center" wrapText="1"/>
    </xf>
    <xf numFmtId="3" fontId="1" fillId="7" borderId="9" xfId="1" applyNumberFormat="1" applyFont="1" applyFill="1" applyBorder="1" applyAlignment="1">
      <alignment horizontal="center" vertical="center" wrapText="1"/>
    </xf>
    <xf numFmtId="0" fontId="1" fillId="7" borderId="9" xfId="1" applyFont="1" applyFill="1" applyBorder="1" applyAlignment="1">
      <alignment horizontal="center" vertical="center" wrapText="1"/>
    </xf>
    <xf numFmtId="14" fontId="1" fillId="9" borderId="9" xfId="1" applyNumberFormat="1" applyFont="1" applyFill="1" applyBorder="1" applyAlignment="1">
      <alignment horizontal="center" vertical="center" wrapText="1"/>
    </xf>
    <xf numFmtId="3" fontId="1" fillId="9" borderId="9" xfId="1" applyNumberFormat="1" applyFont="1" applyFill="1" applyBorder="1" applyAlignment="1">
      <alignment horizontal="center" vertical="center" wrapText="1"/>
    </xf>
    <xf numFmtId="14" fontId="1" fillId="4" borderId="9" xfId="1" applyNumberFormat="1" applyFont="1" applyFill="1" applyBorder="1" applyAlignment="1">
      <alignment horizontal="center" vertical="center" wrapText="1"/>
    </xf>
    <xf numFmtId="0" fontId="8" fillId="4" borderId="9" xfId="1" applyFont="1" applyFill="1" applyBorder="1" applyAlignment="1">
      <alignment horizontal="center" vertical="center" wrapText="1"/>
    </xf>
    <xf numFmtId="49" fontId="1" fillId="4" borderId="9" xfId="1" applyNumberFormat="1" applyFont="1" applyFill="1" applyBorder="1" applyAlignment="1">
      <alignment horizontal="center" vertical="center" wrapText="1"/>
    </xf>
    <xf numFmtId="164" fontId="1" fillId="9" borderId="9" xfId="1" applyNumberFormat="1" applyFont="1" applyFill="1" applyBorder="1" applyAlignment="1">
      <alignment horizontal="center" vertical="center" wrapText="1"/>
    </xf>
    <xf numFmtId="0" fontId="0" fillId="9" borderId="9" xfId="0" applyFill="1" applyBorder="1" applyAlignment="1">
      <alignment wrapText="1"/>
    </xf>
    <xf numFmtId="0" fontId="0" fillId="9" borderId="9" xfId="0" applyFill="1" applyBorder="1"/>
    <xf numFmtId="164" fontId="0" fillId="9" borderId="9" xfId="0" applyNumberFormat="1" applyFill="1" applyBorder="1"/>
    <xf numFmtId="3" fontId="1" fillId="4" borderId="9" xfId="1" applyNumberFormat="1" applyFont="1" applyFill="1" applyBorder="1" applyAlignment="1">
      <alignment horizontal="center" vertical="center" wrapText="1"/>
    </xf>
    <xf numFmtId="0" fontId="11" fillId="10" borderId="9" xfId="5" applyFont="1" applyFill="1" applyBorder="1" applyAlignment="1">
      <alignment horizontal="center" vertical="center" wrapText="1"/>
    </xf>
    <xf numFmtId="14" fontId="10" fillId="11" borderId="9" xfId="5" applyNumberFormat="1" applyFont="1" applyFill="1" applyBorder="1" applyAlignment="1">
      <alignment horizontal="center" vertical="center" wrapText="1"/>
    </xf>
    <xf numFmtId="0" fontId="1" fillId="4" borderId="9" xfId="1" applyNumberFormat="1" applyFont="1" applyFill="1" applyBorder="1" applyAlignment="1">
      <alignment horizontal="center" vertical="center" wrapText="1"/>
    </xf>
    <xf numFmtId="0" fontId="0" fillId="12" borderId="9" xfId="1" applyFont="1" applyFill="1" applyBorder="1" applyAlignment="1">
      <alignment horizontal="center" vertical="center" wrapText="1"/>
    </xf>
    <xf numFmtId="49" fontId="0" fillId="12" borderId="9" xfId="1" applyNumberFormat="1" applyFont="1" applyFill="1" applyBorder="1" applyAlignment="1">
      <alignment horizontal="center" vertical="center" wrapText="1"/>
    </xf>
    <xf numFmtId="0" fontId="1" fillId="13" borderId="9" xfId="5" applyFont="1" applyFill="1" applyBorder="1" applyAlignment="1">
      <alignment horizontal="center" vertical="center" wrapText="1"/>
    </xf>
    <xf numFmtId="14" fontId="9" fillId="4" borderId="9" xfId="0" applyNumberFormat="1" applyFont="1" applyFill="1" applyBorder="1" applyAlignment="1">
      <alignment vertical="center"/>
    </xf>
    <xf numFmtId="0" fontId="9" fillId="4" borderId="9" xfId="0" applyFont="1" applyFill="1" applyBorder="1" applyAlignment="1">
      <alignment horizontal="center" vertical="center"/>
    </xf>
    <xf numFmtId="14" fontId="1" fillId="4" borderId="7" xfId="1" applyNumberFormat="1" applyFont="1" applyFill="1" applyBorder="1" applyAlignment="1">
      <alignment horizontal="center" vertical="center" wrapText="1"/>
    </xf>
    <xf numFmtId="14" fontId="1" fillId="10" borderId="9" xfId="5" applyNumberFormat="1" applyFont="1" applyFill="1" applyBorder="1" applyAlignment="1">
      <alignment horizontal="center" vertical="center" wrapText="1"/>
    </xf>
    <xf numFmtId="3" fontId="1" fillId="4" borderId="7" xfId="1" applyNumberFormat="1" applyFont="1" applyFill="1" applyBorder="1" applyAlignment="1">
      <alignment horizontal="center" vertical="center" wrapText="1"/>
    </xf>
    <xf numFmtId="0" fontId="1" fillId="10" borderId="9" xfId="5" applyFont="1" applyFill="1" applyBorder="1" applyAlignment="1">
      <alignment horizontal="center" vertical="center" wrapText="1"/>
    </xf>
    <xf numFmtId="0" fontId="1" fillId="4" borderId="7" xfId="1" applyFont="1" applyFill="1" applyBorder="1" applyAlignment="1">
      <alignment horizontal="center" vertical="center" wrapText="1"/>
    </xf>
    <xf numFmtId="0" fontId="3" fillId="2" borderId="0" xfId="1" applyFont="1" applyFill="1" applyBorder="1" applyAlignment="1">
      <alignment horizontal="center" vertical="center" wrapText="1"/>
    </xf>
    <xf numFmtId="164" fontId="1" fillId="4" borderId="9" xfId="1" applyNumberFormat="1" applyFont="1" applyFill="1" applyBorder="1" applyAlignment="1">
      <alignment horizontal="center" vertical="center" wrapText="1"/>
    </xf>
    <xf numFmtId="0" fontId="11" fillId="11" borderId="9" xfId="5" applyFont="1" applyFill="1" applyBorder="1" applyAlignment="1">
      <alignment horizontal="center" vertical="center" wrapText="1"/>
    </xf>
    <xf numFmtId="14" fontId="1" fillId="9" borderId="13" xfId="1" applyNumberFormat="1" applyFont="1" applyFill="1" applyBorder="1" applyAlignment="1">
      <alignment horizontal="center" vertical="center" wrapText="1"/>
    </xf>
    <xf numFmtId="0" fontId="1" fillId="9" borderId="13" xfId="1" applyFont="1" applyFill="1" applyBorder="1" applyAlignment="1">
      <alignment horizontal="center" vertical="center" wrapText="1"/>
    </xf>
    <xf numFmtId="0" fontId="1" fillId="9" borderId="3" xfId="1" applyFont="1" applyFill="1" applyBorder="1" applyAlignment="1">
      <alignment horizontal="center" vertical="center" wrapText="1"/>
    </xf>
    <xf numFmtId="14" fontId="1" fillId="4" borderId="3" xfId="1" applyNumberFormat="1" applyFont="1" applyFill="1" applyBorder="1" applyAlignment="1">
      <alignment horizontal="center" vertical="center" wrapText="1"/>
    </xf>
    <xf numFmtId="14" fontId="1" fillId="4" borderId="13" xfId="1" applyNumberFormat="1" applyFont="1" applyFill="1" applyBorder="1" applyAlignment="1">
      <alignment horizontal="center" vertical="center" wrapText="1"/>
    </xf>
    <xf numFmtId="0" fontId="1" fillId="4" borderId="13" xfId="1" applyFont="1" applyFill="1" applyBorder="1" applyAlignment="1">
      <alignment horizontal="center" vertical="center" wrapText="1"/>
    </xf>
    <xf numFmtId="0" fontId="1" fillId="4" borderId="3" xfId="1" applyFont="1" applyFill="1" applyBorder="1" applyAlignment="1">
      <alignment horizontal="center" vertical="center" wrapText="1"/>
    </xf>
    <xf numFmtId="14" fontId="1" fillId="9" borderId="3" xfId="1" applyNumberFormat="1" applyFont="1" applyFill="1" applyBorder="1" applyAlignment="1">
      <alignment horizontal="center" vertical="center" wrapText="1"/>
    </xf>
    <xf numFmtId="3" fontId="1" fillId="9" borderId="13" xfId="1" applyNumberFormat="1" applyFont="1" applyFill="1" applyBorder="1" applyAlignment="1">
      <alignment horizontal="center" vertical="center" wrapText="1"/>
    </xf>
    <xf numFmtId="0" fontId="1" fillId="9" borderId="13" xfId="1" applyNumberFormat="1" applyFont="1" applyFill="1" applyBorder="1" applyAlignment="1">
      <alignment horizontal="center" vertical="center" wrapText="1"/>
    </xf>
    <xf numFmtId="0" fontId="1" fillId="4" borderId="13" xfId="1" applyNumberFormat="1" applyFont="1" applyFill="1" applyBorder="1" applyAlignment="1">
      <alignment horizontal="center" vertical="center" wrapText="1"/>
    </xf>
    <xf numFmtId="0" fontId="6" fillId="4" borderId="13" xfId="0" applyFont="1" applyFill="1" applyBorder="1" applyAlignment="1">
      <alignment horizontal="center" vertical="center"/>
    </xf>
    <xf numFmtId="49" fontId="1" fillId="4" borderId="13" xfId="1" applyNumberFormat="1" applyFont="1" applyFill="1" applyBorder="1" applyAlignment="1">
      <alignment horizontal="center" vertical="center" wrapText="1"/>
    </xf>
    <xf numFmtId="3" fontId="1" fillId="4" borderId="14" xfId="1" applyNumberFormat="1" applyFont="1" applyFill="1" applyBorder="1" applyAlignment="1">
      <alignment horizontal="center" vertical="center" wrapText="1"/>
    </xf>
    <xf numFmtId="0" fontId="1" fillId="10" borderId="3" xfId="5" applyFont="1" applyFill="1" applyBorder="1" applyAlignment="1">
      <alignment horizontal="center" vertical="center" wrapText="1"/>
    </xf>
    <xf numFmtId="14" fontId="0" fillId="12" borderId="3" xfId="1" applyNumberFormat="1" applyFont="1" applyFill="1" applyBorder="1" applyAlignment="1">
      <alignment horizontal="center" vertical="center" wrapText="1"/>
    </xf>
    <xf numFmtId="0" fontId="0" fillId="12" borderId="3" xfId="1" applyFont="1" applyFill="1" applyBorder="1" applyAlignment="1">
      <alignment horizontal="center" vertical="center" wrapText="1"/>
    </xf>
    <xf numFmtId="0" fontId="1" fillId="13" borderId="3" xfId="5" applyFont="1" applyFill="1" applyBorder="1" applyAlignment="1">
      <alignment horizontal="center" vertical="center" wrapText="1"/>
    </xf>
    <xf numFmtId="3" fontId="1" fillId="4" borderId="3" xfId="1" applyNumberFormat="1" applyFont="1" applyFill="1" applyBorder="1" applyAlignment="1">
      <alignment horizontal="center" vertical="center" wrapText="1"/>
    </xf>
    <xf numFmtId="3" fontId="1" fillId="9" borderId="3" xfId="1" applyNumberFormat="1" applyFont="1" applyFill="1" applyBorder="1" applyAlignment="1">
      <alignment horizontal="center" vertical="center" wrapText="1"/>
    </xf>
    <xf numFmtId="14" fontId="1" fillId="14" borderId="3" xfId="5" applyNumberFormat="1" applyFont="1" applyFill="1" applyBorder="1" applyAlignment="1">
      <alignment horizontal="center" vertical="center" wrapText="1"/>
    </xf>
    <xf numFmtId="0" fontId="8" fillId="4" borderId="3" xfId="1" applyFont="1" applyFill="1" applyBorder="1" applyAlignment="1">
      <alignment horizontal="center" vertical="center" wrapText="1"/>
    </xf>
    <xf numFmtId="0" fontId="6" fillId="9" borderId="3" xfId="1" applyFont="1" applyFill="1" applyBorder="1" applyAlignment="1">
      <alignment horizontal="center" vertical="center" wrapText="1"/>
    </xf>
    <xf numFmtId="0" fontId="11" fillId="11" borderId="3" xfId="5" applyFont="1" applyFill="1" applyBorder="1" applyAlignment="1">
      <alignment horizontal="center" vertical="center" wrapText="1"/>
    </xf>
    <xf numFmtId="0" fontId="1" fillId="10" borderId="3" xfId="5" applyNumberFormat="1" applyFont="1" applyFill="1" applyBorder="1" applyAlignment="1">
      <alignment horizontal="center" vertical="center" wrapText="1"/>
    </xf>
    <xf numFmtId="0" fontId="10" fillId="10" borderId="3" xfId="5" applyFont="1" applyFill="1" applyBorder="1" applyAlignment="1">
      <alignment horizontal="center" vertical="center" wrapText="1"/>
    </xf>
    <xf numFmtId="14" fontId="0" fillId="4" borderId="3" xfId="0" applyNumberFormat="1" applyFill="1" applyBorder="1" applyAlignment="1">
      <alignment horizontal="center" vertical="center"/>
    </xf>
    <xf numFmtId="0" fontId="0" fillId="4" borderId="3" xfId="0" applyFill="1" applyBorder="1" applyAlignment="1">
      <alignment horizontal="center" vertical="center"/>
    </xf>
    <xf numFmtId="14" fontId="6" fillId="15" borderId="13" xfId="0" applyNumberFormat="1" applyFont="1" applyFill="1" applyBorder="1" applyAlignment="1">
      <alignment horizontal="center" vertical="center" wrapText="1"/>
    </xf>
    <xf numFmtId="49" fontId="1" fillId="4" borderId="3" xfId="1" applyNumberFormat="1" applyFont="1" applyFill="1" applyBorder="1" applyAlignment="1">
      <alignment horizontal="center" vertical="center" wrapText="1"/>
    </xf>
    <xf numFmtId="14" fontId="1" fillId="10" borderId="3" xfId="5" applyNumberFormat="1" applyFont="1" applyFill="1" applyBorder="1" applyAlignment="1">
      <alignment horizontal="center" vertical="center" wrapText="1"/>
    </xf>
    <xf numFmtId="0" fontId="11" fillId="11" borderId="13" xfId="5" applyFont="1" applyFill="1" applyBorder="1" applyAlignment="1">
      <alignment horizontal="center" vertical="center" wrapText="1"/>
    </xf>
    <xf numFmtId="0" fontId="6" fillId="15" borderId="13" xfId="0" applyFont="1" applyFill="1" applyBorder="1" applyAlignment="1">
      <alignment horizontal="center" vertical="center" wrapText="1"/>
    </xf>
    <xf numFmtId="14" fontId="0" fillId="16" borderId="13" xfId="1" applyNumberFormat="1" applyFont="1" applyFill="1" applyBorder="1" applyAlignment="1">
      <alignment horizontal="center" vertical="center" wrapText="1"/>
    </xf>
    <xf numFmtId="0" fontId="0" fillId="16" borderId="13" xfId="1" applyFont="1" applyFill="1" applyBorder="1" applyAlignment="1">
      <alignment horizontal="center" vertical="center" wrapText="1"/>
    </xf>
    <xf numFmtId="0" fontId="1" fillId="4" borderId="15" xfId="1" applyNumberFormat="1" applyFont="1" applyFill="1" applyBorder="1" applyAlignment="1">
      <alignment horizontal="center" vertical="center" wrapText="1"/>
    </xf>
    <xf numFmtId="14" fontId="1" fillId="4" borderId="15" xfId="1" applyNumberFormat="1" applyFont="1" applyFill="1" applyBorder="1" applyAlignment="1">
      <alignment horizontal="center" vertical="center" wrapText="1"/>
    </xf>
    <xf numFmtId="14" fontId="1" fillId="4" borderId="16" xfId="1" applyNumberFormat="1" applyFont="1" applyFill="1" applyBorder="1" applyAlignment="1">
      <alignment horizontal="center" vertical="center" wrapText="1"/>
    </xf>
    <xf numFmtId="0" fontId="6" fillId="4" borderId="17" xfId="0" applyFont="1" applyFill="1" applyBorder="1" applyAlignment="1">
      <alignment horizontal="center" vertical="center"/>
    </xf>
    <xf numFmtId="0" fontId="1" fillId="4" borderId="17"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10" xfId="1" applyFont="1" applyFill="1" applyBorder="1" applyAlignment="1">
      <alignment horizontal="center" vertical="center" wrapText="1"/>
    </xf>
    <xf numFmtId="14" fontId="10" fillId="11" borderId="3" xfId="5" applyNumberFormat="1" applyFont="1" applyFill="1" applyBorder="1" applyAlignment="1">
      <alignment horizontal="center" vertical="center" wrapText="1"/>
    </xf>
    <xf numFmtId="14" fontId="1" fillId="17" borderId="3" xfId="5" applyNumberFormat="1" applyFont="1" applyFill="1" applyBorder="1" applyAlignment="1">
      <alignment horizontal="center" vertical="center" wrapText="1"/>
    </xf>
    <xf numFmtId="164" fontId="1" fillId="4" borderId="3" xfId="1" applyNumberFormat="1" applyFont="1" applyFill="1" applyBorder="1" applyAlignment="1">
      <alignment horizontal="center" vertical="center" wrapText="1"/>
    </xf>
    <xf numFmtId="164" fontId="0" fillId="9" borderId="3" xfId="0" applyNumberFormat="1" applyFill="1" applyBorder="1"/>
    <xf numFmtId="0" fontId="6" fillId="4" borderId="3" xfId="0" applyFont="1" applyFill="1" applyBorder="1" applyAlignment="1">
      <alignment horizontal="center" wrapText="1"/>
    </xf>
    <xf numFmtId="0" fontId="1" fillId="4" borderId="3" xfId="1" applyNumberFormat="1" applyFont="1" applyFill="1" applyBorder="1" applyAlignment="1">
      <alignment horizontal="center" vertical="center" wrapText="1"/>
    </xf>
    <xf numFmtId="0" fontId="1" fillId="4" borderId="0" xfId="1" applyFont="1" applyFill="1" applyBorder="1" applyAlignment="1">
      <alignment horizontal="center" vertical="center" wrapText="1"/>
    </xf>
    <xf numFmtId="0" fontId="1" fillId="9" borderId="3" xfId="1" applyFont="1" applyFill="1" applyBorder="1" applyAlignment="1">
      <alignment horizontal="center" wrapText="1"/>
    </xf>
    <xf numFmtId="0" fontId="0" fillId="9" borderId="3" xfId="0" applyFill="1" applyBorder="1" applyAlignment="1">
      <alignment horizontal="center" vertical="center"/>
    </xf>
    <xf numFmtId="0" fontId="8" fillId="9" borderId="3" xfId="1" applyFont="1" applyFill="1" applyBorder="1" applyAlignment="1">
      <alignment horizontal="center" vertical="center" wrapText="1"/>
    </xf>
    <xf numFmtId="0" fontId="9" fillId="9"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164" fontId="1" fillId="9" borderId="3" xfId="1" applyNumberFormat="1" applyFont="1" applyFill="1" applyBorder="1" applyAlignment="1">
      <alignment horizontal="center" vertical="center" wrapText="1"/>
    </xf>
    <xf numFmtId="0" fontId="1" fillId="9" borderId="10" xfId="1" applyFont="1" applyFill="1" applyBorder="1" applyAlignment="1">
      <alignment horizontal="center" vertical="center" wrapText="1"/>
    </xf>
    <xf numFmtId="14" fontId="1" fillId="9" borderId="7" xfId="1" applyNumberFormat="1" applyFont="1" applyFill="1" applyBorder="1" applyAlignment="1">
      <alignment horizontal="center" vertical="center" wrapText="1"/>
    </xf>
    <xf numFmtId="3" fontId="1" fillId="9" borderId="7" xfId="1" applyNumberFormat="1" applyFont="1" applyFill="1" applyBorder="1" applyAlignment="1">
      <alignment horizontal="center" vertical="center" wrapText="1"/>
    </xf>
    <xf numFmtId="0" fontId="1" fillId="9" borderId="7" xfId="1" applyFont="1" applyFill="1" applyBorder="1" applyAlignment="1">
      <alignment horizontal="center" vertical="center" wrapText="1"/>
    </xf>
    <xf numFmtId="49" fontId="0" fillId="16" borderId="9" xfId="1" applyNumberFormat="1" applyFont="1" applyFill="1" applyBorder="1" applyAlignment="1">
      <alignment horizontal="center" vertical="center" wrapText="1"/>
    </xf>
    <xf numFmtId="0" fontId="0" fillId="16" borderId="9" xfId="1" applyFont="1" applyFill="1" applyBorder="1" applyAlignment="1">
      <alignment horizontal="center" vertical="center" wrapText="1"/>
    </xf>
    <xf numFmtId="0" fontId="0" fillId="4" borderId="9" xfId="0" applyFill="1" applyBorder="1" applyAlignment="1">
      <alignment horizontal="center" vertical="center"/>
    </xf>
    <xf numFmtId="14" fontId="0" fillId="16" borderId="3" xfId="1" applyNumberFormat="1" applyFont="1" applyFill="1" applyBorder="1" applyAlignment="1">
      <alignment horizontal="center" vertical="center" wrapText="1"/>
    </xf>
    <xf numFmtId="0" fontId="0" fillId="16" borderId="3" xfId="1" applyFont="1" applyFill="1" applyBorder="1" applyAlignment="1">
      <alignment horizontal="center" vertical="center" wrapText="1"/>
    </xf>
    <xf numFmtId="0" fontId="11" fillId="10" borderId="3" xfId="5" applyFont="1" applyFill="1" applyBorder="1" applyAlignment="1">
      <alignment horizontal="center" vertical="center" wrapText="1"/>
    </xf>
    <xf numFmtId="49" fontId="0" fillId="12" borderId="3" xfId="1" applyNumberFormat="1" applyFont="1" applyFill="1" applyBorder="1" applyAlignment="1">
      <alignment horizontal="center" vertical="center" wrapText="1"/>
    </xf>
    <xf numFmtId="14" fontId="10" fillId="10" borderId="3" xfId="5" applyNumberFormat="1" applyFont="1" applyFill="1" applyBorder="1" applyAlignment="1">
      <alignment horizontal="center" vertical="center" wrapText="1"/>
    </xf>
    <xf numFmtId="49" fontId="0" fillId="16" borderId="3" xfId="1" applyNumberFormat="1" applyFont="1" applyFill="1" applyBorder="1" applyAlignment="1">
      <alignment horizontal="center" vertical="center" wrapText="1"/>
    </xf>
    <xf numFmtId="49" fontId="1" fillId="9" borderId="3" xfId="1" applyNumberFormat="1" applyFont="1" applyFill="1" applyBorder="1" applyAlignment="1">
      <alignment horizontal="center" vertical="center" wrapText="1"/>
    </xf>
    <xf numFmtId="0" fontId="9" fillId="4" borderId="3" xfId="0" applyFont="1" applyFill="1" applyBorder="1" applyAlignment="1">
      <alignment horizontal="center" vertical="center"/>
    </xf>
    <xf numFmtId="0" fontId="0" fillId="9" borderId="3" xfId="0" applyFill="1" applyBorder="1" applyAlignment="1">
      <alignment horizontal="center" vertical="center" wrapText="1"/>
    </xf>
    <xf numFmtId="49" fontId="1" fillId="4" borderId="8" xfId="1" applyNumberFormat="1" applyFont="1" applyFill="1" applyBorder="1" applyAlignment="1">
      <alignment horizontal="center" vertical="center" wrapText="1"/>
    </xf>
    <xf numFmtId="0" fontId="1" fillId="4" borderId="8" xfId="1" quotePrefix="1" applyFont="1" applyFill="1" applyBorder="1" applyAlignment="1">
      <alignment horizontal="center" vertical="center" wrapText="1"/>
    </xf>
    <xf numFmtId="0" fontId="1" fillId="4" borderId="8" xfId="1" applyFont="1" applyFill="1" applyBorder="1" applyAlignment="1">
      <alignment horizontal="center" vertical="center" wrapText="1"/>
    </xf>
    <xf numFmtId="14" fontId="1" fillId="4" borderId="8" xfId="1" applyNumberFormat="1" applyFont="1" applyFill="1" applyBorder="1" applyAlignment="1">
      <alignment horizontal="center" vertical="center" wrapText="1"/>
    </xf>
    <xf numFmtId="3" fontId="1" fillId="4" borderId="8" xfId="1" applyNumberFormat="1" applyFont="1" applyFill="1" applyBorder="1" applyAlignment="1">
      <alignment horizontal="center" vertical="center" wrapText="1"/>
    </xf>
    <xf numFmtId="14" fontId="1" fillId="9" borderId="8" xfId="1" applyNumberFormat="1" applyFont="1" applyFill="1" applyBorder="1" applyAlignment="1">
      <alignment horizontal="center" vertical="center" wrapText="1"/>
    </xf>
    <xf numFmtId="0" fontId="1" fillId="9" borderId="8" xfId="1" applyFont="1" applyFill="1" applyBorder="1" applyAlignment="1">
      <alignment horizontal="center" vertical="center" wrapText="1"/>
    </xf>
    <xf numFmtId="14" fontId="1" fillId="12" borderId="8" xfId="3" applyNumberFormat="1" applyFont="1" applyFill="1" applyBorder="1" applyAlignment="1">
      <alignment horizontal="center" vertical="center" wrapText="1"/>
    </xf>
    <xf numFmtId="0" fontId="1" fillId="12" borderId="8" xfId="3" applyFont="1" applyFill="1" applyBorder="1" applyAlignment="1">
      <alignment horizontal="center" vertical="center" wrapText="1"/>
    </xf>
    <xf numFmtId="0" fontId="0" fillId="4" borderId="8" xfId="0" applyFill="1" applyBorder="1" applyAlignment="1">
      <alignment horizontal="center" vertical="center"/>
    </xf>
    <xf numFmtId="14" fontId="1" fillId="16" borderId="9" xfId="3" applyNumberFormat="1" applyFont="1" applyFill="1" applyBorder="1" applyAlignment="1">
      <alignment horizontal="center" vertical="center" wrapText="1"/>
    </xf>
    <xf numFmtId="0" fontId="1" fillId="16" borderId="9" xfId="3" applyFont="1" applyFill="1" applyBorder="1" applyAlignment="1">
      <alignment horizontal="center" vertical="center" wrapText="1"/>
    </xf>
    <xf numFmtId="0" fontId="6" fillId="4" borderId="3" xfId="1" applyFont="1" applyFill="1" applyBorder="1" applyAlignment="1">
      <alignment horizontal="center" vertical="center" wrapText="1"/>
    </xf>
    <xf numFmtId="14" fontId="1" fillId="12" borderId="3" xfId="3" applyNumberFormat="1" applyFont="1" applyFill="1" applyBorder="1" applyAlignment="1">
      <alignment horizontal="center" vertical="center" wrapText="1"/>
    </xf>
    <xf numFmtId="0" fontId="1" fillId="12" borderId="3" xfId="3" applyFont="1" applyFill="1" applyBorder="1" applyAlignment="1">
      <alignment horizontal="center" vertical="center" wrapText="1"/>
    </xf>
    <xf numFmtId="164" fontId="1" fillId="7" borderId="9" xfId="1" applyNumberFormat="1" applyFont="1" applyFill="1" applyBorder="1" applyAlignment="1">
      <alignment horizontal="center" vertical="center" wrapText="1"/>
    </xf>
    <xf numFmtId="49" fontId="2" fillId="2" borderId="1" xfId="1" applyNumberFormat="1" applyFont="1" applyFill="1" applyBorder="1" applyAlignment="1">
      <alignment horizontal="center" wrapText="1"/>
    </xf>
    <xf numFmtId="49" fontId="1" fillId="6" borderId="3" xfId="1" applyNumberFormat="1" applyFill="1" applyBorder="1" applyAlignment="1">
      <alignment horizontal="center" vertical="center" wrapText="1"/>
    </xf>
    <xf numFmtId="49" fontId="0" fillId="0" borderId="0" xfId="0" applyNumberFormat="1" applyAlignment="1">
      <alignment wrapText="1"/>
    </xf>
    <xf numFmtId="49" fontId="0" fillId="0" borderId="0" xfId="0" applyNumberFormat="1"/>
    <xf numFmtId="0" fontId="1" fillId="6" borderId="3"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0" fillId="16" borderId="3" xfId="1" applyNumberFormat="1" applyFont="1" applyFill="1" applyBorder="1" applyAlignment="1">
      <alignment horizontal="center" vertical="center" wrapText="1"/>
    </xf>
    <xf numFmtId="164" fontId="0" fillId="12" borderId="3" xfId="1" applyNumberFormat="1" applyFont="1" applyFill="1" applyBorder="1" applyAlignment="1">
      <alignment horizontal="center" vertical="center" wrapText="1"/>
    </xf>
    <xf numFmtId="164" fontId="9" fillId="4" borderId="3" xfId="0" applyNumberFormat="1" applyFont="1" applyFill="1" applyBorder="1" applyAlignment="1">
      <alignment vertical="center"/>
    </xf>
    <xf numFmtId="164" fontId="0" fillId="0" borderId="0" xfId="0" applyNumberFormat="1"/>
    <xf numFmtId="164" fontId="0" fillId="9" borderId="3" xfId="0" applyNumberFormat="1" applyFill="1" applyBorder="1" applyAlignment="1">
      <alignment horizontal="center" vertical="center" wrapText="1"/>
    </xf>
    <xf numFmtId="0" fontId="0" fillId="0" borderId="0" xfId="0" applyAlignment="1">
      <alignment horizontal="center" vertical="center"/>
    </xf>
    <xf numFmtId="164" fontId="0" fillId="12" borderId="9" xfId="1" applyNumberFormat="1" applyFont="1" applyFill="1" applyBorder="1" applyAlignment="1">
      <alignment horizontal="center" vertical="center" wrapText="1"/>
    </xf>
    <xf numFmtId="0" fontId="0" fillId="9" borderId="3" xfId="0" applyFill="1" applyBorder="1" applyAlignment="1">
      <alignment wrapText="1"/>
    </xf>
    <xf numFmtId="164" fontId="0" fillId="9" borderId="3" xfId="0" applyNumberFormat="1" applyFill="1" applyBorder="1" applyAlignment="1">
      <alignment wrapText="1"/>
    </xf>
    <xf numFmtId="0" fontId="0" fillId="9" borderId="3" xfId="0" quotePrefix="1" applyFill="1" applyBorder="1" applyAlignment="1">
      <alignment wrapText="1"/>
    </xf>
    <xf numFmtId="14" fontId="6" fillId="15" borderId="3" xfId="0" applyNumberFormat="1" applyFont="1" applyFill="1" applyBorder="1" applyAlignment="1">
      <alignment horizontal="center" vertical="center" wrapText="1"/>
    </xf>
    <xf numFmtId="0" fontId="6" fillId="15" borderId="3" xfId="0" applyFont="1" applyFill="1" applyBorder="1" applyAlignment="1">
      <alignment horizontal="center" vertical="center" wrapText="1"/>
    </xf>
    <xf numFmtId="0" fontId="0" fillId="9" borderId="3" xfId="0" applyFill="1" applyBorder="1" applyAlignment="1">
      <alignment horizontal="left" vertical="center" readingOrder="1"/>
    </xf>
    <xf numFmtId="0" fontId="1" fillId="9" borderId="3" xfId="1" applyNumberFormat="1" applyFont="1" applyFill="1" applyBorder="1" applyAlignment="1">
      <alignment horizontal="center" vertical="center" wrapText="1"/>
    </xf>
    <xf numFmtId="0" fontId="1" fillId="9" borderId="3" xfId="1" applyNumberFormat="1" applyFont="1" applyFill="1" applyBorder="1" applyAlignment="1">
      <alignment horizontal="left" vertical="center" wrapText="1"/>
    </xf>
    <xf numFmtId="14" fontId="1" fillId="16" borderId="3" xfId="3" applyNumberFormat="1" applyFont="1" applyFill="1" applyBorder="1" applyAlignment="1">
      <alignment horizontal="center" vertical="center" wrapText="1"/>
    </xf>
    <xf numFmtId="0" fontId="1" fillId="16" borderId="3" xfId="3" applyFont="1" applyFill="1" applyBorder="1" applyAlignment="1">
      <alignment horizontal="center" vertical="center" wrapText="1"/>
    </xf>
    <xf numFmtId="0" fontId="0" fillId="4" borderId="3" xfId="0" applyFill="1" applyBorder="1" applyAlignment="1">
      <alignment horizontal="center" vertical="center" wrapText="1"/>
    </xf>
    <xf numFmtId="14" fontId="10" fillId="13" borderId="3" xfId="5" applyNumberFormat="1" applyFont="1" applyFill="1" applyBorder="1" applyAlignment="1">
      <alignment horizontal="center" vertical="center" wrapText="1"/>
    </xf>
    <xf numFmtId="14" fontId="6" fillId="18" borderId="3" xfId="0" applyNumberFormat="1" applyFont="1" applyFill="1" applyBorder="1" applyAlignment="1">
      <alignment horizontal="center" vertical="center" wrapText="1"/>
    </xf>
    <xf numFmtId="0" fontId="6" fillId="18" borderId="3" xfId="0" applyFont="1" applyFill="1" applyBorder="1" applyAlignment="1">
      <alignment horizontal="center" vertical="center" wrapText="1"/>
    </xf>
    <xf numFmtId="164" fontId="9" fillId="4" borderId="0" xfId="0" applyNumberFormat="1" applyFont="1" applyFill="1" applyBorder="1" applyAlignment="1">
      <alignment vertical="center"/>
    </xf>
    <xf numFmtId="0" fontId="9" fillId="4" borderId="0" xfId="0" applyFont="1" applyFill="1" applyBorder="1" applyAlignment="1">
      <alignment horizontal="center" vertical="center"/>
    </xf>
    <xf numFmtId="0" fontId="8" fillId="4" borderId="0" xfId="1" applyFont="1" applyFill="1" applyBorder="1" applyAlignment="1">
      <alignment horizontal="center" vertical="center" wrapText="1"/>
    </xf>
    <xf numFmtId="0" fontId="0" fillId="19" borderId="3" xfId="0" applyFill="1" applyBorder="1"/>
    <xf numFmtId="0" fontId="0" fillId="19" borderId="3" xfId="0" applyFill="1" applyBorder="1" applyAlignment="1">
      <alignment wrapText="1"/>
    </xf>
    <xf numFmtId="0" fontId="0" fillId="19" borderId="3" xfId="0" applyFill="1" applyBorder="1" applyAlignment="1">
      <alignment horizontal="center" vertical="center" wrapText="1"/>
    </xf>
    <xf numFmtId="0" fontId="0" fillId="20" borderId="3" xfId="0" applyFill="1" applyBorder="1" applyAlignment="1">
      <alignment horizontal="center" vertical="center"/>
    </xf>
    <xf numFmtId="3" fontId="0" fillId="20" borderId="3" xfId="0" applyNumberFormat="1" applyFill="1" applyBorder="1" applyAlignment="1">
      <alignment horizontal="center" vertical="center"/>
    </xf>
    <xf numFmtId="3" fontId="0" fillId="19" borderId="3" xfId="0" applyNumberFormat="1" applyFill="1" applyBorder="1" applyAlignment="1">
      <alignment horizontal="center" vertical="center" wrapText="1"/>
    </xf>
    <xf numFmtId="0" fontId="1" fillId="19" borderId="3" xfId="1" applyFont="1" applyFill="1" applyBorder="1" applyAlignment="1">
      <alignment horizontal="left" wrapText="1"/>
    </xf>
    <xf numFmtId="3" fontId="1" fillId="19" borderId="3" xfId="1" applyNumberFormat="1" applyFont="1" applyFill="1" applyBorder="1" applyAlignment="1">
      <alignment horizontal="center" vertical="center" wrapText="1"/>
    </xf>
    <xf numFmtId="1" fontId="1" fillId="19" borderId="3" xfId="1" applyNumberFormat="1" applyFill="1" applyBorder="1" applyAlignment="1">
      <alignment horizontal="center" vertical="center" wrapText="1"/>
    </xf>
    <xf numFmtId="164" fontId="1" fillId="6" borderId="3" xfId="1" applyNumberFormat="1" applyFill="1" applyBorder="1" applyAlignment="1">
      <alignment horizontal="center" vertical="center" wrapText="1"/>
    </xf>
    <xf numFmtId="164" fontId="0" fillId="6" borderId="3" xfId="0" applyNumberFormat="1" applyFill="1" applyBorder="1" applyAlignment="1">
      <alignment horizontal="center" vertical="center"/>
    </xf>
    <xf numFmtId="164" fontId="1" fillId="6" borderId="3" xfId="1" applyNumberFormat="1" applyFont="1" applyFill="1" applyBorder="1" applyAlignment="1">
      <alignment horizontal="center" vertical="center" wrapText="1"/>
    </xf>
    <xf numFmtId="164" fontId="0" fillId="0" borderId="0" xfId="0" applyNumberFormat="1" applyAlignment="1">
      <alignment wrapText="1"/>
    </xf>
    <xf numFmtId="3" fontId="0" fillId="20" borderId="4" xfId="0" applyNumberFormat="1" applyFill="1" applyBorder="1" applyAlignment="1">
      <alignment horizontal="center" vertical="center"/>
    </xf>
    <xf numFmtId="3" fontId="0" fillId="20" borderId="6" xfId="0" applyNumberFormat="1" applyFill="1" applyBorder="1" applyAlignment="1">
      <alignment horizontal="center" vertical="center"/>
    </xf>
    <xf numFmtId="0" fontId="5" fillId="3" borderId="0" xfId="0" applyFont="1" applyFill="1" applyAlignment="1">
      <alignment horizontal="center"/>
    </xf>
    <xf numFmtId="0" fontId="5" fillId="3" borderId="5" xfId="0" applyFont="1" applyFill="1" applyBorder="1" applyAlignment="1">
      <alignment horizontal="center"/>
    </xf>
    <xf numFmtId="0" fontId="0" fillId="9" borderId="10" xfId="0" applyFill="1" applyBorder="1" applyAlignment="1">
      <alignment horizontal="center" vertical="center"/>
    </xf>
    <xf numFmtId="0" fontId="0" fillId="9" borderId="7" xfId="0" applyFill="1" applyBorder="1" applyAlignment="1">
      <alignment horizontal="center" vertical="center"/>
    </xf>
    <xf numFmtId="0" fontId="0" fillId="9" borderId="2" xfId="0" applyFill="1" applyBorder="1" applyAlignment="1">
      <alignment horizontal="center" vertical="center"/>
    </xf>
    <xf numFmtId="0" fontId="0" fillId="9" borderId="11" xfId="0" applyFill="1" applyBorder="1" applyAlignment="1">
      <alignment horizontal="center" wrapText="1"/>
    </xf>
    <xf numFmtId="0" fontId="0" fillId="9" borderId="12" xfId="0" applyFill="1" applyBorder="1" applyAlignment="1">
      <alignment horizontal="center" wrapText="1"/>
    </xf>
    <xf numFmtId="0" fontId="17" fillId="21" borderId="4" xfId="0" applyFont="1" applyFill="1" applyBorder="1" applyAlignment="1">
      <alignment horizontal="center" wrapText="1"/>
    </xf>
    <xf numFmtId="0" fontId="17" fillId="21" borderId="6" xfId="0" applyFont="1" applyFill="1" applyBorder="1" applyAlignment="1">
      <alignment horizontal="center" wrapText="1"/>
    </xf>
  </cellXfs>
  <cellStyles count="6">
    <cellStyle name="Excel Built-in Explanatory Text" xfId="3"/>
    <cellStyle name="Explanatory Text 2" xfId="5"/>
    <cellStyle name="Normal 2" xfId="2"/>
    <cellStyle name="Normal 3" xfId="1"/>
    <cellStyle name="Επεξηγηματικό κείμενο 2" xfId="4"/>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l-GR"/>
              <a:t>Ωφελούμενοι / Δήμο </a:t>
            </a:r>
          </a:p>
        </c:rich>
      </c:tx>
      <c:layout/>
    </c:title>
    <c:plotArea>
      <c:layout/>
      <c:barChart>
        <c:barDir val="col"/>
        <c:grouping val="clustered"/>
        <c:ser>
          <c:idx val="0"/>
          <c:order val="0"/>
          <c:tx>
            <c:strRef>
              <c:f>Sheet1!$B$1</c:f>
              <c:strCache>
                <c:ptCount val="1"/>
                <c:pt idx="0">
                  <c:v>Ωφελούμενοι </c:v>
                </c:pt>
              </c:strCache>
            </c:strRef>
          </c:tx>
          <c:cat>
            <c:strRef>
              <c:f>Sheet1!$A$2:$A$55</c:f>
              <c:strCache>
                <c:ptCount val="54"/>
                <c:pt idx="0">
                  <c:v>Γαλατσίου</c:v>
                </c:pt>
                <c:pt idx="1">
                  <c:v>Νεα Προποντίδα </c:v>
                </c:pt>
                <c:pt idx="2">
                  <c:v>Αγ. Βαρβάρας </c:v>
                </c:pt>
                <c:pt idx="3">
                  <c:v>Πυλαία - Χορτίατη </c:v>
                </c:pt>
                <c:pt idx="4">
                  <c:v>Περιστερί </c:v>
                </c:pt>
                <c:pt idx="5">
                  <c:v>Ιλιον</c:v>
                </c:pt>
                <c:pt idx="6">
                  <c:v> Αιγάλεω</c:v>
                </c:pt>
                <c:pt idx="7">
                  <c:v>Ηγουμενίτσα</c:v>
                </c:pt>
                <c:pt idx="8">
                  <c:v>Μεταμόρφωση</c:v>
                </c:pt>
                <c:pt idx="9">
                  <c:v>Βέροιας</c:v>
                </c:pt>
                <c:pt idx="10">
                  <c:v>Ελληνικό Αργυρούπολης</c:v>
                </c:pt>
                <c:pt idx="11">
                  <c:v>Ηρακλείο Αττικής </c:v>
                </c:pt>
                <c:pt idx="12">
                  <c:v>Ασπρόπυργος</c:v>
                </c:pt>
                <c:pt idx="13">
                  <c:v>Νεα Σμύρνη </c:v>
                </c:pt>
                <c:pt idx="14">
                  <c:v>Αριστοτέλη </c:v>
                </c:pt>
                <c:pt idx="15">
                  <c:v>Παυλου - Μελά </c:v>
                </c:pt>
                <c:pt idx="16">
                  <c:v>Καλλιθέα</c:v>
                </c:pt>
                <c:pt idx="17">
                  <c:v>Θερμαϊκός </c:v>
                </c:pt>
                <c:pt idx="18">
                  <c:v>Ωρωπού</c:v>
                </c:pt>
                <c:pt idx="19">
                  <c:v>Δοξάτου</c:v>
                </c:pt>
                <c:pt idx="20">
                  <c:v>Μεγαρέων</c:v>
                </c:pt>
                <c:pt idx="21">
                  <c:v>Π. Φάληρο</c:v>
                </c:pt>
                <c:pt idx="22">
                  <c:v>Ηλιούπολη </c:v>
                </c:pt>
                <c:pt idx="23">
                  <c:v>Λοκρών </c:v>
                </c:pt>
                <c:pt idx="24">
                  <c:v>Διδυμότειχο</c:v>
                </c:pt>
                <c:pt idx="25">
                  <c:v>Κηφισίας</c:v>
                </c:pt>
                <c:pt idx="26">
                  <c:v>Λαγκαδάς </c:v>
                </c:pt>
                <c:pt idx="27">
                  <c:v>Αγ. Ανάργυροι - Καματερό </c:v>
                </c:pt>
                <c:pt idx="28">
                  <c:v>Αγρίνιο </c:v>
                </c:pt>
                <c:pt idx="29">
                  <c:v>Καλαμαρία </c:v>
                </c:pt>
                <c:pt idx="30">
                  <c:v>Σικυωνιών </c:v>
                </c:pt>
                <c:pt idx="31">
                  <c:v>Φαρσάλων </c:v>
                </c:pt>
                <c:pt idx="32">
                  <c:v>Λαυρεωτικής </c:v>
                </c:pt>
                <c:pt idx="33">
                  <c:v>Άλιμος </c:v>
                </c:pt>
                <c:pt idx="34">
                  <c:v>Παλλήνης</c:v>
                </c:pt>
                <c:pt idx="35">
                  <c:v>Πυδνας - Κολινδρού</c:v>
                </c:pt>
                <c:pt idx="36">
                  <c:v>Βόλος</c:v>
                </c:pt>
                <c:pt idx="37">
                  <c:v>Κέρκυρα</c:v>
                </c:pt>
                <c:pt idx="38">
                  <c:v>Αμαρουσίου</c:v>
                </c:pt>
                <c:pt idx="39">
                  <c:v>Τεμποί </c:v>
                </c:pt>
                <c:pt idx="40">
                  <c:v>Αρταίων</c:v>
                </c:pt>
                <c:pt idx="41">
                  <c:v>Δωρίδος </c:v>
                </c:pt>
                <c:pt idx="42">
                  <c:v>Ωραιόκαστρο</c:v>
                </c:pt>
                <c:pt idx="43">
                  <c:v>Μεσσίνης</c:v>
                </c:pt>
                <c:pt idx="44">
                  <c:v>Δράμας </c:v>
                </c:pt>
                <c:pt idx="45">
                  <c:v>Ελευσίνα </c:v>
                </c:pt>
                <c:pt idx="46">
                  <c:v>Θάσσου</c:v>
                </c:pt>
                <c:pt idx="47">
                  <c:v>Κορινθίων </c:v>
                </c:pt>
                <c:pt idx="48">
                  <c:v>Δαφνη - Υμηττός</c:v>
                </c:pt>
                <c:pt idx="49">
                  <c:v>Κάρυστος </c:v>
                </c:pt>
                <c:pt idx="50">
                  <c:v>Χαλκιδέων</c:v>
                </c:pt>
                <c:pt idx="51">
                  <c:v>Αγ Παρασκευή </c:v>
                </c:pt>
                <c:pt idx="52">
                  <c:v>Ιωαννιτών</c:v>
                </c:pt>
                <c:pt idx="53">
                  <c:v>Ραφίνα - Πικερμίου</c:v>
                </c:pt>
              </c:strCache>
            </c:strRef>
          </c:cat>
          <c:val>
            <c:numRef>
              <c:f>Sheet1!$B$2:$B$55</c:f>
              <c:numCache>
                <c:formatCode>#,##0</c:formatCode>
                <c:ptCount val="54"/>
                <c:pt idx="0">
                  <c:v>25943</c:v>
                </c:pt>
                <c:pt idx="1">
                  <c:v>14000</c:v>
                </c:pt>
                <c:pt idx="2">
                  <c:v>8425</c:v>
                </c:pt>
                <c:pt idx="3">
                  <c:v>6584</c:v>
                </c:pt>
                <c:pt idx="4">
                  <c:v>5660</c:v>
                </c:pt>
                <c:pt idx="5">
                  <c:v>5406</c:v>
                </c:pt>
                <c:pt idx="6">
                  <c:v>4846</c:v>
                </c:pt>
                <c:pt idx="7">
                  <c:v>4450</c:v>
                </c:pt>
                <c:pt idx="8">
                  <c:v>4392</c:v>
                </c:pt>
                <c:pt idx="9">
                  <c:v>3743</c:v>
                </c:pt>
                <c:pt idx="10">
                  <c:v>3140</c:v>
                </c:pt>
                <c:pt idx="11">
                  <c:v>3079</c:v>
                </c:pt>
                <c:pt idx="12">
                  <c:v>3020</c:v>
                </c:pt>
                <c:pt idx="13">
                  <c:v>2822</c:v>
                </c:pt>
                <c:pt idx="14">
                  <c:v>2815</c:v>
                </c:pt>
                <c:pt idx="15">
                  <c:v>2380</c:v>
                </c:pt>
                <c:pt idx="16">
                  <c:v>1718</c:v>
                </c:pt>
                <c:pt idx="17">
                  <c:v>1528</c:v>
                </c:pt>
                <c:pt idx="18">
                  <c:v>1527</c:v>
                </c:pt>
                <c:pt idx="19">
                  <c:v>1458</c:v>
                </c:pt>
                <c:pt idx="20">
                  <c:v>1285</c:v>
                </c:pt>
                <c:pt idx="21">
                  <c:v>1269</c:v>
                </c:pt>
                <c:pt idx="22">
                  <c:v>1228</c:v>
                </c:pt>
                <c:pt idx="23">
                  <c:v>1100</c:v>
                </c:pt>
                <c:pt idx="24">
                  <c:v>1040</c:v>
                </c:pt>
                <c:pt idx="25">
                  <c:v>812</c:v>
                </c:pt>
                <c:pt idx="26">
                  <c:v>750</c:v>
                </c:pt>
                <c:pt idx="27">
                  <c:v>518</c:v>
                </c:pt>
                <c:pt idx="28">
                  <c:v>500</c:v>
                </c:pt>
                <c:pt idx="29">
                  <c:v>499</c:v>
                </c:pt>
                <c:pt idx="30">
                  <c:v>445</c:v>
                </c:pt>
                <c:pt idx="31">
                  <c:v>411</c:v>
                </c:pt>
                <c:pt idx="32">
                  <c:v>410</c:v>
                </c:pt>
                <c:pt idx="33">
                  <c:v>380</c:v>
                </c:pt>
                <c:pt idx="34">
                  <c:v>358</c:v>
                </c:pt>
                <c:pt idx="35">
                  <c:v>345</c:v>
                </c:pt>
                <c:pt idx="36">
                  <c:v>332</c:v>
                </c:pt>
                <c:pt idx="37">
                  <c:v>303</c:v>
                </c:pt>
                <c:pt idx="38">
                  <c:v>271</c:v>
                </c:pt>
                <c:pt idx="39">
                  <c:v>248</c:v>
                </c:pt>
                <c:pt idx="40">
                  <c:v>246</c:v>
                </c:pt>
                <c:pt idx="41">
                  <c:v>200</c:v>
                </c:pt>
                <c:pt idx="42">
                  <c:v>190</c:v>
                </c:pt>
                <c:pt idx="43">
                  <c:v>185</c:v>
                </c:pt>
                <c:pt idx="44">
                  <c:v>176</c:v>
                </c:pt>
                <c:pt idx="45">
                  <c:v>166</c:v>
                </c:pt>
                <c:pt idx="46">
                  <c:v>150</c:v>
                </c:pt>
                <c:pt idx="47">
                  <c:v>73</c:v>
                </c:pt>
                <c:pt idx="48">
                  <c:v>68</c:v>
                </c:pt>
                <c:pt idx="49">
                  <c:v>65</c:v>
                </c:pt>
                <c:pt idx="50">
                  <c:v>60</c:v>
                </c:pt>
                <c:pt idx="51">
                  <c:v>30</c:v>
                </c:pt>
                <c:pt idx="52">
                  <c:v>24</c:v>
                </c:pt>
                <c:pt idx="53">
                  <c:v>20</c:v>
                </c:pt>
              </c:numCache>
            </c:numRef>
          </c:val>
        </c:ser>
        <c:axId val="68204416"/>
        <c:axId val="118563200"/>
      </c:barChart>
      <c:catAx>
        <c:axId val="68204416"/>
        <c:scaling>
          <c:orientation val="minMax"/>
        </c:scaling>
        <c:axPos val="b"/>
        <c:title>
          <c:tx>
            <c:rich>
              <a:bodyPr/>
              <a:lstStyle/>
              <a:p>
                <a:pPr>
                  <a:defRPr/>
                </a:pPr>
                <a:r>
                  <a:rPr lang="el-GR"/>
                  <a:t>Δήμοι</a:t>
                </a:r>
                <a:r>
                  <a:rPr lang="el-GR" baseline="0"/>
                  <a:t> </a:t>
                </a:r>
                <a:endParaRPr lang="el-GR"/>
              </a:p>
            </c:rich>
          </c:tx>
          <c:layout>
            <c:manualLayout>
              <c:xMode val="edge"/>
              <c:yMode val="edge"/>
              <c:x val="0.40892696963108205"/>
              <c:y val="0.92538349372994999"/>
            </c:manualLayout>
          </c:layout>
        </c:title>
        <c:majorTickMark val="none"/>
        <c:tickLblPos val="nextTo"/>
        <c:crossAx val="118563200"/>
        <c:crosses val="autoZero"/>
        <c:auto val="1"/>
        <c:lblAlgn val="ctr"/>
        <c:lblOffset val="100"/>
      </c:catAx>
      <c:valAx>
        <c:axId val="118563200"/>
        <c:scaling>
          <c:orientation val="minMax"/>
        </c:scaling>
        <c:axPos val="l"/>
        <c:majorGridlines/>
        <c:title>
          <c:tx>
            <c:rich>
              <a:bodyPr/>
              <a:lstStyle/>
              <a:p>
                <a:pPr>
                  <a:defRPr/>
                </a:pPr>
                <a:r>
                  <a:rPr lang="el-GR"/>
                  <a:t>Ωφελούμενοι</a:t>
                </a:r>
                <a:r>
                  <a:rPr lang="el-GR" baseline="0"/>
                  <a:t> </a:t>
                </a:r>
                <a:endParaRPr lang="el-GR"/>
              </a:p>
            </c:rich>
          </c:tx>
          <c:layout>
            <c:manualLayout>
              <c:xMode val="edge"/>
              <c:yMode val="edge"/>
              <c:x val="5.3806838027182034E-3"/>
              <c:y val="0.27915468899720897"/>
            </c:manualLayout>
          </c:layout>
        </c:title>
        <c:numFmt formatCode="#,##0" sourceLinked="1"/>
        <c:tickLblPos val="nextTo"/>
        <c:crossAx val="68204416"/>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l-GR" sz="1800" b="1" i="0" u="none" strike="noStrike" baseline="0"/>
              <a:t>Αρ. Δράσεων / Δήμο</a:t>
            </a:r>
            <a:endParaRPr lang="en-US"/>
          </a:p>
        </c:rich>
      </c:tx>
    </c:title>
    <c:plotArea>
      <c:layout/>
      <c:barChart>
        <c:barDir val="col"/>
        <c:grouping val="clustered"/>
        <c:ser>
          <c:idx val="0"/>
          <c:order val="0"/>
          <c:tx>
            <c:strRef>
              <c:f>Sheet2!$C$1</c:f>
              <c:strCache>
                <c:ptCount val="1"/>
                <c:pt idx="0">
                  <c:v>Αρ. Δράσεων</c:v>
                </c:pt>
              </c:strCache>
            </c:strRef>
          </c:tx>
          <c:cat>
            <c:strRef>
              <c:f>Sheet2!$B$2:$B$55</c:f>
              <c:strCache>
                <c:ptCount val="54"/>
                <c:pt idx="0">
                  <c:v>Κηφισιά </c:v>
                </c:pt>
                <c:pt idx="1">
                  <c:v>Παυλου - Μελά </c:v>
                </c:pt>
                <c:pt idx="2">
                  <c:v>Αγ. Βαρβάρας </c:v>
                </c:pt>
                <c:pt idx="3">
                  <c:v>Πυλαίας Χορτίατη</c:v>
                </c:pt>
                <c:pt idx="4">
                  <c:v>Αιγάλεω </c:v>
                </c:pt>
                <c:pt idx="5">
                  <c:v>Ίλιον</c:v>
                </c:pt>
                <c:pt idx="6">
                  <c:v>Ηγουμενίτσα</c:v>
                </c:pt>
                <c:pt idx="7">
                  <c:v>Ελληνικό Αργυρούπολης</c:v>
                </c:pt>
                <c:pt idx="8">
                  <c:v>Ασπρόπυργος</c:v>
                </c:pt>
                <c:pt idx="9">
                  <c:v>Νεα Σμύρνη </c:v>
                </c:pt>
                <c:pt idx="10">
                  <c:v>Περιστερίου</c:v>
                </c:pt>
                <c:pt idx="11">
                  <c:v>Ηρακλείου Αττικής</c:v>
                </c:pt>
                <c:pt idx="12">
                  <c:v>Γαλατσίου </c:v>
                </c:pt>
                <c:pt idx="13">
                  <c:v>Καλλιθέα</c:v>
                </c:pt>
                <c:pt idx="14">
                  <c:v>Αγ. Ανάργυροι - Καματερό </c:v>
                </c:pt>
                <c:pt idx="15">
                  <c:v>Ωρωπος </c:v>
                </c:pt>
                <c:pt idx="16">
                  <c:v>Διδυμότειχο</c:v>
                </c:pt>
                <c:pt idx="17">
                  <c:v>Ηλιούπολης </c:v>
                </c:pt>
                <c:pt idx="18">
                  <c:v>Θερμαϊκός </c:v>
                </c:pt>
                <c:pt idx="19">
                  <c:v>Μεταμόρφωση</c:v>
                </c:pt>
                <c:pt idx="20">
                  <c:v>Νεα Προποντίδα </c:v>
                </c:pt>
                <c:pt idx="21">
                  <c:v>Τεμπών </c:v>
                </c:pt>
                <c:pt idx="22">
                  <c:v>Αριστοτέλη </c:v>
                </c:pt>
                <c:pt idx="23">
                  <c:v>Μεγάρων</c:v>
                </c:pt>
                <c:pt idx="24">
                  <c:v>Αμαρουσίου </c:v>
                </c:pt>
                <c:pt idx="25">
                  <c:v>Λαγκαδας </c:v>
                </c:pt>
                <c:pt idx="26">
                  <c:v>Δοξάτο </c:v>
                </c:pt>
                <c:pt idx="27">
                  <c:v>Π. Φάληρο</c:v>
                </c:pt>
                <c:pt idx="28">
                  <c:v>Βέροιας </c:v>
                </c:pt>
                <c:pt idx="29">
                  <c:v>Βόλος</c:v>
                </c:pt>
                <c:pt idx="30">
                  <c:v>Λαυρεωτικής </c:v>
                </c:pt>
                <c:pt idx="31">
                  <c:v>Πύδνας - Κολινδρού  </c:v>
                </c:pt>
                <c:pt idx="32">
                  <c:v>Φαρσάλων </c:v>
                </c:pt>
                <c:pt idx="33">
                  <c:v>Καλαμαρία </c:v>
                </c:pt>
                <c:pt idx="34">
                  <c:v>Αλίμου</c:v>
                </c:pt>
                <c:pt idx="35">
                  <c:v>Λοκρών </c:v>
                </c:pt>
                <c:pt idx="36">
                  <c:v>Αγ Παρασκευή </c:v>
                </c:pt>
                <c:pt idx="37">
                  <c:v>Δράμα</c:v>
                </c:pt>
                <c:pt idx="38">
                  <c:v>Μεσσίνης</c:v>
                </c:pt>
                <c:pt idx="39">
                  <c:v>Ωραιόκαστρο</c:v>
                </c:pt>
                <c:pt idx="40">
                  <c:v>Θάσσου</c:v>
                </c:pt>
                <c:pt idx="41">
                  <c:v>Ελευσίνα</c:v>
                </c:pt>
                <c:pt idx="42">
                  <c:v>Αρταίων </c:v>
                </c:pt>
                <c:pt idx="43">
                  <c:v>Δαφνη - Υμηττός</c:v>
                </c:pt>
                <c:pt idx="44">
                  <c:v>Δωρίδος </c:v>
                </c:pt>
                <c:pt idx="45">
                  <c:v>Ιωαννιτών</c:v>
                </c:pt>
                <c:pt idx="46">
                  <c:v>Παλλήνης</c:v>
                </c:pt>
                <c:pt idx="47">
                  <c:v>Κορινθίων</c:v>
                </c:pt>
                <c:pt idx="48">
                  <c:v>Ραφίνα - Πικερμίου</c:v>
                </c:pt>
                <c:pt idx="49">
                  <c:v>Χαλκιδέων</c:v>
                </c:pt>
                <c:pt idx="50">
                  <c:v>Κέρκυρα </c:v>
                </c:pt>
                <c:pt idx="51">
                  <c:v>Αγρίνιο</c:v>
                </c:pt>
                <c:pt idx="52">
                  <c:v>Σικυωνιών </c:v>
                </c:pt>
                <c:pt idx="53">
                  <c:v>Κάρυστος </c:v>
                </c:pt>
              </c:strCache>
            </c:strRef>
          </c:cat>
          <c:val>
            <c:numRef>
              <c:f>Sheet2!$C$2:$C$55</c:f>
              <c:numCache>
                <c:formatCode>0</c:formatCode>
                <c:ptCount val="54"/>
                <c:pt idx="0">
                  <c:v>85</c:v>
                </c:pt>
                <c:pt idx="1">
                  <c:v>46</c:v>
                </c:pt>
                <c:pt idx="2">
                  <c:v>37</c:v>
                </c:pt>
                <c:pt idx="3">
                  <c:v>34</c:v>
                </c:pt>
                <c:pt idx="4">
                  <c:v>33</c:v>
                </c:pt>
                <c:pt idx="5">
                  <c:v>33</c:v>
                </c:pt>
                <c:pt idx="6">
                  <c:v>32</c:v>
                </c:pt>
                <c:pt idx="7">
                  <c:v>31</c:v>
                </c:pt>
                <c:pt idx="8">
                  <c:v>29</c:v>
                </c:pt>
                <c:pt idx="9">
                  <c:v>29</c:v>
                </c:pt>
                <c:pt idx="10">
                  <c:v>26</c:v>
                </c:pt>
                <c:pt idx="11">
                  <c:v>25</c:v>
                </c:pt>
                <c:pt idx="12">
                  <c:v>20</c:v>
                </c:pt>
                <c:pt idx="13">
                  <c:v>20</c:v>
                </c:pt>
                <c:pt idx="14">
                  <c:v>19</c:v>
                </c:pt>
                <c:pt idx="15">
                  <c:v>18</c:v>
                </c:pt>
                <c:pt idx="16">
                  <c:v>15</c:v>
                </c:pt>
                <c:pt idx="17">
                  <c:v>14</c:v>
                </c:pt>
                <c:pt idx="18">
                  <c:v>13</c:v>
                </c:pt>
                <c:pt idx="19">
                  <c:v>13</c:v>
                </c:pt>
                <c:pt idx="20">
                  <c:v>11</c:v>
                </c:pt>
                <c:pt idx="21">
                  <c:v>11</c:v>
                </c:pt>
                <c:pt idx="22">
                  <c:v>10</c:v>
                </c:pt>
                <c:pt idx="23">
                  <c:v>10</c:v>
                </c:pt>
                <c:pt idx="24">
                  <c:v>9</c:v>
                </c:pt>
                <c:pt idx="25">
                  <c:v>9</c:v>
                </c:pt>
                <c:pt idx="26">
                  <c:v>8</c:v>
                </c:pt>
                <c:pt idx="27">
                  <c:v>8</c:v>
                </c:pt>
                <c:pt idx="28">
                  <c:v>7</c:v>
                </c:pt>
                <c:pt idx="29">
                  <c:v>7</c:v>
                </c:pt>
                <c:pt idx="30">
                  <c:v>7</c:v>
                </c:pt>
                <c:pt idx="31">
                  <c:v>7</c:v>
                </c:pt>
                <c:pt idx="32">
                  <c:v>6</c:v>
                </c:pt>
                <c:pt idx="33">
                  <c:v>5</c:v>
                </c:pt>
                <c:pt idx="34">
                  <c:v>4</c:v>
                </c:pt>
                <c:pt idx="35">
                  <c:v>4</c:v>
                </c:pt>
                <c:pt idx="36">
                  <c:v>3</c:v>
                </c:pt>
                <c:pt idx="37">
                  <c:v>3</c:v>
                </c:pt>
                <c:pt idx="38">
                  <c:v>3</c:v>
                </c:pt>
                <c:pt idx="39">
                  <c:v>3</c:v>
                </c:pt>
                <c:pt idx="40">
                  <c:v>2</c:v>
                </c:pt>
                <c:pt idx="41">
                  <c:v>2</c:v>
                </c:pt>
                <c:pt idx="42">
                  <c:v>1</c:v>
                </c:pt>
                <c:pt idx="43">
                  <c:v>1</c:v>
                </c:pt>
                <c:pt idx="44">
                  <c:v>1</c:v>
                </c:pt>
                <c:pt idx="45">
                  <c:v>1</c:v>
                </c:pt>
                <c:pt idx="46">
                  <c:v>1</c:v>
                </c:pt>
                <c:pt idx="47">
                  <c:v>1</c:v>
                </c:pt>
                <c:pt idx="48">
                  <c:v>1</c:v>
                </c:pt>
                <c:pt idx="49">
                  <c:v>1</c:v>
                </c:pt>
                <c:pt idx="50">
                  <c:v>1</c:v>
                </c:pt>
                <c:pt idx="51">
                  <c:v>1</c:v>
                </c:pt>
                <c:pt idx="52">
                  <c:v>1</c:v>
                </c:pt>
                <c:pt idx="53">
                  <c:v>1</c:v>
                </c:pt>
              </c:numCache>
            </c:numRef>
          </c:val>
        </c:ser>
        <c:axId val="145047936"/>
        <c:axId val="145049856"/>
      </c:barChart>
      <c:catAx>
        <c:axId val="145047936"/>
        <c:scaling>
          <c:orientation val="minMax"/>
        </c:scaling>
        <c:axPos val="b"/>
        <c:title>
          <c:tx>
            <c:rich>
              <a:bodyPr/>
              <a:lstStyle/>
              <a:p>
                <a:pPr>
                  <a:defRPr/>
                </a:pPr>
                <a:r>
                  <a:rPr lang="el-GR"/>
                  <a:t>Δήμος</a:t>
                </a:r>
                <a:endParaRPr lang="en-US"/>
              </a:p>
            </c:rich>
          </c:tx>
          <c:layout>
            <c:manualLayout>
              <c:xMode val="edge"/>
              <c:yMode val="edge"/>
              <c:x val="0.49829665284772262"/>
              <c:y val="0.84232474404902624"/>
            </c:manualLayout>
          </c:layout>
        </c:title>
        <c:majorTickMark val="none"/>
        <c:tickLblPos val="nextTo"/>
        <c:crossAx val="145049856"/>
        <c:crosses val="autoZero"/>
        <c:auto val="1"/>
        <c:lblAlgn val="ctr"/>
        <c:lblOffset val="100"/>
      </c:catAx>
      <c:valAx>
        <c:axId val="145049856"/>
        <c:scaling>
          <c:orientation val="minMax"/>
        </c:scaling>
        <c:axPos val="l"/>
        <c:majorGridlines/>
        <c:title>
          <c:tx>
            <c:rich>
              <a:bodyPr/>
              <a:lstStyle/>
              <a:p>
                <a:pPr>
                  <a:defRPr/>
                </a:pPr>
                <a:r>
                  <a:rPr lang="el-GR"/>
                  <a:t>Αρ. Δράσεων</a:t>
                </a:r>
                <a:endParaRPr lang="en-US"/>
              </a:p>
            </c:rich>
          </c:tx>
          <c:layout>
            <c:manualLayout>
              <c:xMode val="edge"/>
              <c:yMode val="edge"/>
              <c:x val="7.852375343541421E-3"/>
              <c:y val="0.27199984710649033"/>
            </c:manualLayout>
          </c:layout>
        </c:title>
        <c:numFmt formatCode="0" sourceLinked="1"/>
        <c:tickLblPos val="nextTo"/>
        <c:crossAx val="145047936"/>
        <c:crosses val="autoZero"/>
        <c:crossBetween val="between"/>
      </c:valAx>
    </c:plotArea>
    <c:plotVisOnly val="1"/>
  </c:chart>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38"/>
  <c:chart>
    <c:autoTitleDeleted val="1"/>
    <c:plotArea>
      <c:layout>
        <c:manualLayout>
          <c:layoutTarget val="inner"/>
          <c:xMode val="edge"/>
          <c:yMode val="edge"/>
          <c:x val="0.16869547043077399"/>
          <c:y val="6.9934938914394715E-2"/>
          <c:w val="0.73845431238371773"/>
          <c:h val="0.52925833782177878"/>
        </c:manualLayout>
      </c:layout>
      <c:barChart>
        <c:barDir val="col"/>
        <c:grouping val="clustered"/>
        <c:ser>
          <c:idx val="0"/>
          <c:order val="0"/>
          <c:tx>
            <c:strRef>
              <c:f>'Ψυχική Υγεία '!$B$76</c:f>
              <c:strCache>
                <c:ptCount val="1"/>
                <c:pt idx="0">
                  <c:v>2019 - ωφελούμενοι από την Κλίματα αυτοεξέτασης στο λογισμικό</c:v>
                </c:pt>
              </c:strCache>
            </c:strRef>
          </c:tx>
          <c:cat>
            <c:strRef>
              <c:f>'Ψυχική Υγεία '!$B$77:$B$89</c:f>
              <c:strCache>
                <c:ptCount val="13"/>
                <c:pt idx="0">
                  <c:v>Παύλου Μελα </c:v>
                </c:pt>
                <c:pt idx="1">
                  <c:v>Περιστερίου </c:v>
                </c:pt>
                <c:pt idx="2">
                  <c:v>Αγ  Βαρβάρας </c:v>
                </c:pt>
                <c:pt idx="3">
                  <c:v>Θερμαϊκός </c:v>
                </c:pt>
                <c:pt idx="4">
                  <c:v>Δοξάτο</c:v>
                </c:pt>
                <c:pt idx="5">
                  <c:v>Αιγάλεω </c:v>
                </c:pt>
                <c:pt idx="6">
                  <c:v>Αγ Αναργυροι - Καματερό </c:v>
                </c:pt>
                <c:pt idx="7">
                  <c:v>Ηλιούπολης </c:v>
                </c:pt>
                <c:pt idx="8">
                  <c:v>Νέας Σμύρνης </c:v>
                </c:pt>
                <c:pt idx="9">
                  <c:v>Σαρωνικού</c:v>
                </c:pt>
                <c:pt idx="10">
                  <c:v>Βέροιας </c:v>
                </c:pt>
                <c:pt idx="11">
                  <c:v>Βόλου </c:v>
                </c:pt>
                <c:pt idx="12">
                  <c:v>Καλαμαρίας </c:v>
                </c:pt>
              </c:strCache>
            </c:strRef>
          </c:cat>
          <c:val>
            <c:numRef>
              <c:f>'Ψυχική Υγεία '!$C$77:$C$89</c:f>
              <c:numCache>
                <c:formatCode>General</c:formatCode>
                <c:ptCount val="13"/>
                <c:pt idx="0">
                  <c:v>167</c:v>
                </c:pt>
                <c:pt idx="1">
                  <c:v>89</c:v>
                </c:pt>
                <c:pt idx="2">
                  <c:v>55</c:v>
                </c:pt>
                <c:pt idx="3">
                  <c:v>49</c:v>
                </c:pt>
                <c:pt idx="4">
                  <c:v>12</c:v>
                </c:pt>
                <c:pt idx="5">
                  <c:v>10</c:v>
                </c:pt>
                <c:pt idx="6">
                  <c:v>8</c:v>
                </c:pt>
                <c:pt idx="7">
                  <c:v>7</c:v>
                </c:pt>
                <c:pt idx="8">
                  <c:v>5</c:v>
                </c:pt>
                <c:pt idx="9">
                  <c:v>5</c:v>
                </c:pt>
                <c:pt idx="10">
                  <c:v>2</c:v>
                </c:pt>
                <c:pt idx="11">
                  <c:v>2</c:v>
                </c:pt>
                <c:pt idx="12">
                  <c:v>2</c:v>
                </c:pt>
              </c:numCache>
            </c:numRef>
          </c:val>
        </c:ser>
        <c:axId val="147646720"/>
        <c:axId val="160038912"/>
      </c:barChart>
      <c:catAx>
        <c:axId val="147646720"/>
        <c:scaling>
          <c:orientation val="minMax"/>
        </c:scaling>
        <c:axPos val="b"/>
        <c:tickLblPos val="nextTo"/>
        <c:crossAx val="160038912"/>
        <c:crosses val="autoZero"/>
        <c:auto val="1"/>
        <c:lblAlgn val="ctr"/>
        <c:lblOffset val="100"/>
      </c:catAx>
      <c:valAx>
        <c:axId val="160038912"/>
        <c:scaling>
          <c:orientation val="minMax"/>
        </c:scaling>
        <c:axPos val="l"/>
        <c:majorGridlines/>
        <c:numFmt formatCode="General" sourceLinked="1"/>
        <c:tickLblPos val="nextTo"/>
        <c:crossAx val="147646720"/>
        <c:crosses val="autoZero"/>
        <c:crossBetween val="between"/>
      </c:valAx>
    </c:plotArea>
    <c:plotVisOnly val="1"/>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10</xdr:row>
      <xdr:rowOff>47624</xdr:rowOff>
    </xdr:from>
    <xdr:to>
      <xdr:col>6</xdr:col>
      <xdr:colOff>764176</xdr:colOff>
      <xdr:row>39</xdr:row>
      <xdr:rowOff>114299</xdr:rowOff>
    </xdr:to>
    <xdr:pic>
      <xdr:nvPicPr>
        <xdr:cNvPr id="4" name="3 - Εικόνα" descr="certificate of (3).jpg"/>
        <xdr:cNvPicPr>
          <a:picLocks noChangeAspect="1"/>
        </xdr:cNvPicPr>
      </xdr:nvPicPr>
      <xdr:blipFill>
        <a:blip xmlns:r="http://schemas.openxmlformats.org/officeDocument/2006/relationships" r:embed="rId1" cstate="print"/>
        <a:stretch>
          <a:fillRect/>
        </a:stretch>
      </xdr:blipFill>
      <xdr:spPr>
        <a:xfrm>
          <a:off x="866775" y="2943224"/>
          <a:ext cx="6669676" cy="5591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304801</xdr:colOff>
      <xdr:row>5</xdr:row>
      <xdr:rowOff>0</xdr:rowOff>
    </xdr:from>
    <xdr:to>
      <xdr:col>22</xdr:col>
      <xdr:colOff>523875</xdr:colOff>
      <xdr:row>29</xdr:row>
      <xdr:rowOff>171450</xdr:rowOff>
    </xdr:to>
    <xdr:graphicFrame macro="">
      <xdr:nvGraphicFramePr>
        <xdr:cNvPr id="4" name="3 - Γράφημα"/>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333374</xdr:colOff>
      <xdr:row>4</xdr:row>
      <xdr:rowOff>47626</xdr:rowOff>
    </xdr:from>
    <xdr:to>
      <xdr:col>21</xdr:col>
      <xdr:colOff>104775</xdr:colOff>
      <xdr:row>24</xdr:row>
      <xdr:rowOff>161926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1295399</xdr:colOff>
      <xdr:row>75</xdr:row>
      <xdr:rowOff>9525</xdr:rowOff>
    </xdr:from>
    <xdr:to>
      <xdr:col>7</xdr:col>
      <xdr:colOff>133350</xdr:colOff>
      <xdr:row>89</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4:I15"/>
  <sheetViews>
    <sheetView workbookViewId="0">
      <selection activeCell="H9" sqref="H9"/>
    </sheetView>
  </sheetViews>
  <sheetFormatPr defaultRowHeight="15"/>
  <cols>
    <col min="2" max="2" width="27" style="7" customWidth="1"/>
    <col min="3" max="3" width="20.28515625" style="7" customWidth="1"/>
    <col min="4" max="4" width="15.42578125" style="7" customWidth="1"/>
    <col min="5" max="6" width="14.85546875" customWidth="1"/>
    <col min="7" max="7" width="14" style="23" customWidth="1"/>
    <col min="8" max="8" width="17.28515625" customWidth="1"/>
  </cols>
  <sheetData>
    <row r="4" spans="2:9">
      <c r="B4" s="188" t="s">
        <v>58</v>
      </c>
      <c r="C4" s="189" t="s">
        <v>895</v>
      </c>
      <c r="D4" s="189">
        <v>2019</v>
      </c>
      <c r="E4" s="190">
        <v>2018</v>
      </c>
      <c r="F4" s="190">
        <v>2017</v>
      </c>
      <c r="G4" s="190" t="s">
        <v>894</v>
      </c>
    </row>
    <row r="5" spans="2:9" ht="34.5" customHeight="1">
      <c r="B5" s="188" t="s">
        <v>896</v>
      </c>
      <c r="C5" s="192">
        <f>SUM(D5:G5)</f>
        <v>235711</v>
      </c>
      <c r="D5" s="192">
        <f>ΕΓΚΑΙΝΙΑ!I2+Εκπαίδευση!E43+Άνοια!G12+Καρδιαγγειακά!F78+' Οστεοπόρωση'!G38+'Καρκίνος του Μαστού'!G100+'καρκίνος τραχίλου της μήτρας '!G45+'Καρκίνος Παχέος εντέρου'!G15+'Καρκίνος του Προστάτη '!G9+'Ανεύρυσμα Κοιλιακής Αορτής '!G9+'Ψυχική Υγεία '!G69+' Πρώτες βοήθειες '!G26+'Λοιμώδη Νοσήματα'!G54+Μελάνωμα!G21+Πνευμονοπάθεια!G10+'Δωρεά μυελού των Οστών '!G19+Λοιπά!G205</f>
        <v>121968</v>
      </c>
      <c r="E5" s="191">
        <v>71437</v>
      </c>
      <c r="F5" s="191">
        <v>24922</v>
      </c>
      <c r="G5" s="191">
        <f>(26922+E5+15384)-E5-F5</f>
        <v>17384</v>
      </c>
      <c r="H5" s="31"/>
    </row>
    <row r="6" spans="2:9" ht="34.5" customHeight="1">
      <c r="B6" s="188" t="s">
        <v>897</v>
      </c>
      <c r="C6" s="192">
        <f>SUM(D6:G6)</f>
        <v>60023</v>
      </c>
      <c r="D6" s="192">
        <f>Άνοια!J3+Καρδιαγγειακά!J3+' Οστεοπόρωση'!J3+'Καρκίνος του Μαστού'!J3+'καρκίνος τραχίλου της μήτρας '!J3+'Καρκίνος Παχέος εντέρου'!J3+'Καρκίνος του Προστάτη '!J3+'Ψυχική Υγεία '!J3+'Λοιμώδη Νοσήματα'!J3+Μελάνωμα!J3+Πνευμονοπάθεια!J3+'Δωρεά μυελού των Οστών '!J3+Λοιπά!I4</f>
        <v>26943</v>
      </c>
      <c r="E6" s="191">
        <v>20128</v>
      </c>
      <c r="F6" s="191">
        <v>12116</v>
      </c>
      <c r="G6" s="191">
        <f>(10283+E6+1669+1000)-E6-F6</f>
        <v>836</v>
      </c>
    </row>
    <row r="7" spans="2:9" ht="34.5" customHeight="1">
      <c r="B7" s="188" t="s">
        <v>56</v>
      </c>
      <c r="C7" s="192">
        <f>SUM(D7:G7)</f>
        <v>1939</v>
      </c>
      <c r="D7" s="192">
        <v>723</v>
      </c>
      <c r="E7" s="191">
        <v>542</v>
      </c>
      <c r="F7" s="191">
        <v>241</v>
      </c>
      <c r="G7" s="191">
        <f>(340+E7+200+134)-E7-F7</f>
        <v>433</v>
      </c>
    </row>
    <row r="8" spans="2:9" ht="34.5" customHeight="1">
      <c r="B8" s="188" t="s">
        <v>57</v>
      </c>
      <c r="C8" s="189"/>
      <c r="D8" s="192"/>
      <c r="E8" s="191">
        <v>2946</v>
      </c>
      <c r="F8" s="200">
        <f>6407</f>
        <v>6407</v>
      </c>
      <c r="G8" s="201"/>
    </row>
    <row r="15" spans="2:9">
      <c r="I15">
        <v>236</v>
      </c>
    </row>
  </sheetData>
  <mergeCells count="1">
    <mergeCell ref="F8:G8"/>
  </mergeCells>
  <pageMargins left="0.7" right="0.7" top="0.75" bottom="0.75" header="0.3" footer="0.3"/>
  <pageSetup paperSize="9" scale="73"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J49"/>
  <sheetViews>
    <sheetView topLeftCell="A41" workbookViewId="0">
      <selection activeCell="J46" sqref="J46"/>
    </sheetView>
  </sheetViews>
  <sheetFormatPr defaultRowHeight="15"/>
  <cols>
    <col min="1" max="1" width="5.28515625" customWidth="1"/>
    <col min="2" max="2" width="22.5703125" customWidth="1"/>
    <col min="3" max="3" width="13.42578125" customWidth="1"/>
    <col min="4" max="4" width="18.7109375" customWidth="1"/>
    <col min="5" max="5" width="19.7109375" customWidth="1"/>
    <col min="6" max="6" width="42.85546875" customWidth="1"/>
    <col min="7" max="7" width="18" customWidth="1"/>
  </cols>
  <sheetData>
    <row r="1" spans="1:10" ht="64.5" customHeight="1" thickBot="1">
      <c r="A1" s="202" t="s">
        <v>14</v>
      </c>
      <c r="B1" s="202"/>
      <c r="C1" s="202"/>
      <c r="D1" s="202"/>
      <c r="E1" s="202"/>
      <c r="F1" s="202"/>
      <c r="G1" s="202"/>
    </row>
    <row r="2" spans="1:10">
      <c r="A2" s="3" t="s">
        <v>7</v>
      </c>
      <c r="B2" s="2" t="s">
        <v>2</v>
      </c>
      <c r="C2" s="1" t="s">
        <v>0</v>
      </c>
      <c r="D2" s="2" t="s">
        <v>1</v>
      </c>
      <c r="E2" s="1" t="s">
        <v>4</v>
      </c>
      <c r="F2" s="2" t="s">
        <v>3</v>
      </c>
      <c r="G2" s="2" t="s">
        <v>5</v>
      </c>
    </row>
    <row r="3" spans="1:10" ht="64.5" customHeight="1">
      <c r="A3" s="3">
        <v>1</v>
      </c>
      <c r="B3" s="71" t="s">
        <v>152</v>
      </c>
      <c r="C3" s="76">
        <v>43231</v>
      </c>
      <c r="D3" s="88">
        <v>500</v>
      </c>
      <c r="E3" s="71" t="s">
        <v>213</v>
      </c>
      <c r="F3" s="120" t="s">
        <v>409</v>
      </c>
      <c r="G3" s="71" t="s">
        <v>91</v>
      </c>
      <c r="I3" s="25" t="s">
        <v>61</v>
      </c>
      <c r="J3" s="31">
        <f>SUM(D17:D43)</f>
        <v>1310</v>
      </c>
    </row>
    <row r="4" spans="1:10" ht="64.5" customHeight="1">
      <c r="A4" s="3">
        <v>2</v>
      </c>
      <c r="B4" s="71" t="s">
        <v>148</v>
      </c>
      <c r="C4" s="76">
        <v>43378</v>
      </c>
      <c r="D4" s="88">
        <v>200</v>
      </c>
      <c r="E4" s="71" t="s">
        <v>171</v>
      </c>
      <c r="F4" s="120" t="s">
        <v>93</v>
      </c>
      <c r="G4" s="71" t="s">
        <v>91</v>
      </c>
    </row>
    <row r="5" spans="1:10" ht="64.5" customHeight="1">
      <c r="A5" s="3">
        <v>3</v>
      </c>
      <c r="B5" s="119" t="s">
        <v>182</v>
      </c>
      <c r="C5" s="114">
        <v>43776</v>
      </c>
      <c r="D5" s="119">
        <v>70</v>
      </c>
      <c r="E5" s="71" t="s">
        <v>171</v>
      </c>
      <c r="F5" s="121" t="s">
        <v>402</v>
      </c>
      <c r="G5" s="71" t="s">
        <v>91</v>
      </c>
    </row>
    <row r="6" spans="1:10" ht="64.5" customHeight="1">
      <c r="A6" s="3">
        <v>4</v>
      </c>
      <c r="B6" s="71" t="s">
        <v>201</v>
      </c>
      <c r="C6" s="76">
        <v>43598</v>
      </c>
      <c r="D6" s="71">
        <v>40</v>
      </c>
      <c r="E6" s="71" t="s">
        <v>171</v>
      </c>
      <c r="F6" s="120" t="s">
        <v>403</v>
      </c>
      <c r="G6" s="71" t="s">
        <v>91</v>
      </c>
    </row>
    <row r="7" spans="1:10" ht="64.5" customHeight="1">
      <c r="A7" s="3">
        <v>5</v>
      </c>
      <c r="B7" s="71" t="s">
        <v>204</v>
      </c>
      <c r="C7" s="76">
        <v>43804</v>
      </c>
      <c r="D7" s="71">
        <v>340</v>
      </c>
      <c r="E7" s="71" t="s">
        <v>171</v>
      </c>
      <c r="F7" s="120" t="s">
        <v>408</v>
      </c>
      <c r="G7" s="71" t="s">
        <v>91</v>
      </c>
    </row>
    <row r="8" spans="1:10" ht="64.5" customHeight="1">
      <c r="A8" s="3">
        <v>6</v>
      </c>
      <c r="B8" s="71" t="s">
        <v>204</v>
      </c>
      <c r="C8" s="76">
        <v>44172</v>
      </c>
      <c r="D8" s="71">
        <v>98</v>
      </c>
      <c r="E8" s="71" t="s">
        <v>171</v>
      </c>
      <c r="F8" s="120" t="s">
        <v>403</v>
      </c>
      <c r="G8" s="71" t="s">
        <v>91</v>
      </c>
    </row>
    <row r="9" spans="1:10" ht="64.5" customHeight="1">
      <c r="A9" s="3">
        <v>7</v>
      </c>
      <c r="B9" s="71" t="s">
        <v>152</v>
      </c>
      <c r="C9" s="76">
        <v>43642</v>
      </c>
      <c r="D9" s="88">
        <v>100</v>
      </c>
      <c r="E9" s="71" t="s">
        <v>171</v>
      </c>
      <c r="F9" s="120" t="s">
        <v>410</v>
      </c>
      <c r="G9" s="71" t="s">
        <v>91</v>
      </c>
    </row>
    <row r="10" spans="1:10" ht="64.5" customHeight="1">
      <c r="A10" s="3">
        <v>8</v>
      </c>
      <c r="B10" s="71" t="s">
        <v>77</v>
      </c>
      <c r="C10" s="76">
        <v>43557</v>
      </c>
      <c r="D10" s="88">
        <v>100</v>
      </c>
      <c r="E10" s="71" t="s">
        <v>171</v>
      </c>
      <c r="F10" s="120" t="s">
        <v>413</v>
      </c>
      <c r="G10" s="71" t="s">
        <v>91</v>
      </c>
    </row>
    <row r="11" spans="1:10" ht="64.5" customHeight="1">
      <c r="A11" s="3">
        <v>9</v>
      </c>
      <c r="B11" s="71" t="s">
        <v>261</v>
      </c>
      <c r="C11" s="76">
        <v>43556</v>
      </c>
      <c r="D11" s="88">
        <v>55</v>
      </c>
      <c r="E11" s="71" t="s">
        <v>171</v>
      </c>
      <c r="F11" s="120" t="s">
        <v>415</v>
      </c>
      <c r="G11" s="71" t="s">
        <v>91</v>
      </c>
    </row>
    <row r="12" spans="1:10" ht="64.5" customHeight="1">
      <c r="A12" s="3">
        <v>10</v>
      </c>
      <c r="B12" s="71" t="s">
        <v>261</v>
      </c>
      <c r="C12" s="76">
        <v>43563</v>
      </c>
      <c r="D12" s="88">
        <v>40</v>
      </c>
      <c r="E12" s="71" t="s">
        <v>171</v>
      </c>
      <c r="F12" s="120" t="s">
        <v>415</v>
      </c>
      <c r="G12" s="71" t="s">
        <v>91</v>
      </c>
    </row>
    <row r="13" spans="1:10" ht="64.5" customHeight="1">
      <c r="A13" s="3">
        <v>11</v>
      </c>
      <c r="B13" s="71" t="s">
        <v>261</v>
      </c>
      <c r="C13" s="76">
        <v>43609</v>
      </c>
      <c r="D13" s="88">
        <v>52</v>
      </c>
      <c r="E13" s="71" t="s">
        <v>171</v>
      </c>
      <c r="F13" s="120" t="s">
        <v>415</v>
      </c>
      <c r="G13" s="71" t="s">
        <v>91</v>
      </c>
    </row>
    <row r="14" spans="1:10" ht="64.5" customHeight="1">
      <c r="A14" s="3">
        <v>12</v>
      </c>
      <c r="B14" s="71" t="s">
        <v>331</v>
      </c>
      <c r="C14" s="76">
        <v>43751</v>
      </c>
      <c r="D14" s="88">
        <v>70</v>
      </c>
      <c r="E14" s="71" t="s">
        <v>171</v>
      </c>
      <c r="F14" s="120" t="s">
        <v>332</v>
      </c>
      <c r="G14" s="71" t="s">
        <v>91</v>
      </c>
    </row>
    <row r="15" spans="1:10" ht="64.5" customHeight="1">
      <c r="A15" s="3">
        <v>13</v>
      </c>
      <c r="B15" s="71" t="s">
        <v>331</v>
      </c>
      <c r="C15" s="76">
        <v>43758</v>
      </c>
      <c r="D15" s="88">
        <v>74</v>
      </c>
      <c r="E15" s="71" t="s">
        <v>171</v>
      </c>
      <c r="F15" s="120" t="s">
        <v>332</v>
      </c>
      <c r="G15" s="71" t="s">
        <v>91</v>
      </c>
    </row>
    <row r="16" spans="1:10" ht="64.5" customHeight="1">
      <c r="A16" s="3">
        <v>14</v>
      </c>
      <c r="B16" s="71" t="s">
        <v>331</v>
      </c>
      <c r="C16" s="76">
        <v>43779</v>
      </c>
      <c r="D16" s="88">
        <v>16</v>
      </c>
      <c r="E16" s="71" t="s">
        <v>171</v>
      </c>
      <c r="F16" s="120" t="s">
        <v>332</v>
      </c>
      <c r="G16" s="71" t="s">
        <v>91</v>
      </c>
    </row>
    <row r="17" spans="1:7" ht="64.5" customHeight="1">
      <c r="A17" s="3">
        <v>15</v>
      </c>
      <c r="B17" s="75" t="s">
        <v>182</v>
      </c>
      <c r="C17" s="72">
        <v>43776</v>
      </c>
      <c r="D17" s="87">
        <v>30</v>
      </c>
      <c r="E17" s="75" t="s">
        <v>61</v>
      </c>
      <c r="F17" s="90" t="s">
        <v>399</v>
      </c>
      <c r="G17" s="75" t="s">
        <v>91</v>
      </c>
    </row>
    <row r="18" spans="1:7" ht="64.5" customHeight="1">
      <c r="A18" s="3">
        <v>16</v>
      </c>
      <c r="B18" s="75" t="s">
        <v>182</v>
      </c>
      <c r="C18" s="72" t="s">
        <v>400</v>
      </c>
      <c r="D18" s="87">
        <v>30</v>
      </c>
      <c r="E18" s="75" t="s">
        <v>61</v>
      </c>
      <c r="F18" s="90" t="s">
        <v>401</v>
      </c>
      <c r="G18" s="75" t="s">
        <v>91</v>
      </c>
    </row>
    <row r="19" spans="1:7" ht="64.5" customHeight="1">
      <c r="A19" s="3">
        <v>17</v>
      </c>
      <c r="B19" s="75" t="s">
        <v>182</v>
      </c>
      <c r="C19" s="98">
        <v>2019</v>
      </c>
      <c r="D19" s="96">
        <v>30</v>
      </c>
      <c r="E19" s="75" t="s">
        <v>61</v>
      </c>
      <c r="F19" s="90" t="s">
        <v>92</v>
      </c>
      <c r="G19" s="75" t="s">
        <v>91</v>
      </c>
    </row>
    <row r="20" spans="1:7" ht="64.5" customHeight="1">
      <c r="A20" s="3">
        <v>18</v>
      </c>
      <c r="B20" s="75" t="s">
        <v>404</v>
      </c>
      <c r="C20" s="72" t="s">
        <v>405</v>
      </c>
      <c r="D20" s="87">
        <v>33</v>
      </c>
      <c r="E20" s="75" t="s">
        <v>61</v>
      </c>
      <c r="F20" s="90" t="s">
        <v>401</v>
      </c>
      <c r="G20" s="75" t="s">
        <v>91</v>
      </c>
    </row>
    <row r="21" spans="1:7" ht="64.5" customHeight="1">
      <c r="A21" s="3">
        <v>19</v>
      </c>
      <c r="B21" s="75" t="s">
        <v>204</v>
      </c>
      <c r="C21" s="72" t="s">
        <v>406</v>
      </c>
      <c r="D21" s="75">
        <v>50</v>
      </c>
      <c r="E21" s="75" t="s">
        <v>206</v>
      </c>
      <c r="F21" s="90" t="s">
        <v>407</v>
      </c>
      <c r="G21" s="75" t="s">
        <v>91</v>
      </c>
    </row>
    <row r="22" spans="1:7" ht="64.5" customHeight="1">
      <c r="A22" s="3">
        <v>20</v>
      </c>
      <c r="B22" s="75" t="s">
        <v>219</v>
      </c>
      <c r="C22" s="75" t="s">
        <v>220</v>
      </c>
      <c r="D22" s="75">
        <v>109</v>
      </c>
      <c r="E22" s="75" t="s">
        <v>61</v>
      </c>
      <c r="F22" s="90" t="s">
        <v>411</v>
      </c>
      <c r="G22" s="75" t="s">
        <v>91</v>
      </c>
    </row>
    <row r="23" spans="1:7" ht="64.5" customHeight="1">
      <c r="A23" s="3">
        <v>21</v>
      </c>
      <c r="B23" s="75" t="s">
        <v>225</v>
      </c>
      <c r="C23" s="72">
        <v>43481</v>
      </c>
      <c r="D23" s="87">
        <v>18</v>
      </c>
      <c r="E23" s="75" t="s">
        <v>61</v>
      </c>
      <c r="F23" s="90" t="s">
        <v>412</v>
      </c>
      <c r="G23" s="75" t="s">
        <v>91</v>
      </c>
    </row>
    <row r="24" spans="1:7" ht="64.5" customHeight="1">
      <c r="A24" s="3">
        <v>22</v>
      </c>
      <c r="B24" s="75" t="s">
        <v>225</v>
      </c>
      <c r="C24" s="72">
        <v>43495</v>
      </c>
      <c r="D24" s="87">
        <v>15</v>
      </c>
      <c r="E24" s="75" t="s">
        <v>61</v>
      </c>
      <c r="F24" s="90" t="s">
        <v>412</v>
      </c>
      <c r="G24" s="75" t="s">
        <v>91</v>
      </c>
    </row>
    <row r="25" spans="1:7" ht="64.5" customHeight="1">
      <c r="A25" s="3">
        <v>23</v>
      </c>
      <c r="B25" s="75" t="s">
        <v>225</v>
      </c>
      <c r="C25" s="61">
        <v>43523</v>
      </c>
      <c r="D25" s="87">
        <v>13</v>
      </c>
      <c r="E25" s="75" t="s">
        <v>61</v>
      </c>
      <c r="F25" s="90" t="s">
        <v>412</v>
      </c>
      <c r="G25" s="75" t="s">
        <v>91</v>
      </c>
    </row>
    <row r="26" spans="1:7" ht="64.5" customHeight="1">
      <c r="A26" s="3">
        <v>24</v>
      </c>
      <c r="B26" s="75" t="s">
        <v>236</v>
      </c>
      <c r="C26" s="72" t="s">
        <v>334</v>
      </c>
      <c r="D26" s="75">
        <v>126</v>
      </c>
      <c r="E26" s="75" t="s">
        <v>61</v>
      </c>
      <c r="F26" s="90" t="s">
        <v>96</v>
      </c>
      <c r="G26" s="75" t="s">
        <v>91</v>
      </c>
    </row>
    <row r="27" spans="1:7" ht="64.5" customHeight="1">
      <c r="A27" s="3">
        <v>25</v>
      </c>
      <c r="B27" s="75" t="s">
        <v>178</v>
      </c>
      <c r="C27" s="72">
        <v>43474</v>
      </c>
      <c r="D27" s="90">
        <v>20</v>
      </c>
      <c r="E27" s="75" t="s">
        <v>61</v>
      </c>
      <c r="F27" s="90" t="s">
        <v>414</v>
      </c>
      <c r="G27" s="75" t="s">
        <v>91</v>
      </c>
    </row>
    <row r="28" spans="1:7" ht="64.5" customHeight="1">
      <c r="A28" s="3">
        <v>26</v>
      </c>
      <c r="B28" s="75" t="s">
        <v>261</v>
      </c>
      <c r="C28" s="72" t="s">
        <v>416</v>
      </c>
      <c r="D28" s="87">
        <v>20</v>
      </c>
      <c r="E28" s="75" t="s">
        <v>61</v>
      </c>
      <c r="F28" s="90" t="s">
        <v>417</v>
      </c>
      <c r="G28" s="75" t="s">
        <v>91</v>
      </c>
    </row>
    <row r="29" spans="1:7" ht="64.5" customHeight="1">
      <c r="A29" s="3">
        <v>27</v>
      </c>
      <c r="B29" s="75" t="s">
        <v>261</v>
      </c>
      <c r="C29" s="72">
        <v>43570</v>
      </c>
      <c r="D29" s="87">
        <v>15</v>
      </c>
      <c r="E29" s="75" t="s">
        <v>61</v>
      </c>
      <c r="F29" s="90" t="s">
        <v>417</v>
      </c>
      <c r="G29" s="75" t="s">
        <v>91</v>
      </c>
    </row>
    <row r="30" spans="1:7" ht="64.5" customHeight="1">
      <c r="A30" s="3">
        <v>28</v>
      </c>
      <c r="B30" s="75" t="s">
        <v>261</v>
      </c>
      <c r="C30" s="72">
        <v>43572</v>
      </c>
      <c r="D30" s="87">
        <v>15</v>
      </c>
      <c r="E30" s="75" t="s">
        <v>61</v>
      </c>
      <c r="F30" s="90" t="s">
        <v>417</v>
      </c>
      <c r="G30" s="75" t="s">
        <v>91</v>
      </c>
    </row>
    <row r="31" spans="1:7" ht="64.5" customHeight="1">
      <c r="A31" s="3">
        <v>29</v>
      </c>
      <c r="B31" s="75" t="s">
        <v>46</v>
      </c>
      <c r="C31" s="72" t="s">
        <v>422</v>
      </c>
      <c r="D31" s="87">
        <v>25</v>
      </c>
      <c r="E31" s="75" t="s">
        <v>61</v>
      </c>
      <c r="F31" s="90" t="s">
        <v>423</v>
      </c>
      <c r="G31" s="75" t="s">
        <v>91</v>
      </c>
    </row>
    <row r="32" spans="1:7" ht="64.5" customHeight="1">
      <c r="A32" s="3">
        <v>30</v>
      </c>
      <c r="B32" s="75" t="s">
        <v>249</v>
      </c>
      <c r="C32" s="98" t="s">
        <v>220</v>
      </c>
      <c r="D32" s="87">
        <v>10</v>
      </c>
      <c r="E32" s="75" t="s">
        <v>61</v>
      </c>
      <c r="F32" s="90" t="s">
        <v>424</v>
      </c>
      <c r="G32" s="75" t="s">
        <v>91</v>
      </c>
    </row>
    <row r="33" spans="1:7" ht="64.5" customHeight="1">
      <c r="A33" s="3">
        <v>31</v>
      </c>
      <c r="B33" s="75" t="s">
        <v>143</v>
      </c>
      <c r="C33" s="72">
        <v>43551</v>
      </c>
      <c r="D33" s="87">
        <v>10</v>
      </c>
      <c r="E33" s="75" t="s">
        <v>206</v>
      </c>
      <c r="F33" s="90" t="s">
        <v>426</v>
      </c>
      <c r="G33" s="75" t="s">
        <v>91</v>
      </c>
    </row>
    <row r="34" spans="1:7" ht="64.5" customHeight="1">
      <c r="A34" s="3">
        <v>32</v>
      </c>
      <c r="B34" s="75" t="s">
        <v>143</v>
      </c>
      <c r="C34" s="72">
        <v>43553</v>
      </c>
      <c r="D34" s="87">
        <v>6</v>
      </c>
      <c r="E34" s="75" t="s">
        <v>206</v>
      </c>
      <c r="F34" s="90" t="s">
        <v>426</v>
      </c>
      <c r="G34" s="75" t="s">
        <v>91</v>
      </c>
    </row>
    <row r="35" spans="1:7" ht="64.5" customHeight="1">
      <c r="A35" s="3">
        <v>33</v>
      </c>
      <c r="B35" s="75" t="s">
        <v>143</v>
      </c>
      <c r="C35" s="72">
        <v>43558</v>
      </c>
      <c r="D35" s="87">
        <v>15</v>
      </c>
      <c r="E35" s="75" t="s">
        <v>206</v>
      </c>
      <c r="F35" s="90" t="s">
        <v>426</v>
      </c>
      <c r="G35" s="75" t="s">
        <v>91</v>
      </c>
    </row>
    <row r="36" spans="1:7" ht="64.5" customHeight="1">
      <c r="A36" s="3">
        <v>34</v>
      </c>
      <c r="B36" s="75" t="s">
        <v>143</v>
      </c>
      <c r="C36" s="72">
        <v>43560</v>
      </c>
      <c r="D36" s="87">
        <v>30</v>
      </c>
      <c r="E36" s="75" t="s">
        <v>206</v>
      </c>
      <c r="F36" s="90" t="s">
        <v>426</v>
      </c>
      <c r="G36" s="75" t="s">
        <v>91</v>
      </c>
    </row>
    <row r="37" spans="1:7" ht="64.5" customHeight="1">
      <c r="A37" s="3">
        <v>35</v>
      </c>
      <c r="B37" s="75" t="s">
        <v>143</v>
      </c>
      <c r="C37" s="72">
        <v>43567</v>
      </c>
      <c r="D37" s="87">
        <v>14</v>
      </c>
      <c r="E37" s="75" t="s">
        <v>206</v>
      </c>
      <c r="F37" s="90" t="s">
        <v>426</v>
      </c>
      <c r="G37" s="75" t="s">
        <v>91</v>
      </c>
    </row>
    <row r="38" spans="1:7" ht="64.5" customHeight="1">
      <c r="A38" s="3">
        <v>36</v>
      </c>
      <c r="B38" s="75" t="s">
        <v>143</v>
      </c>
      <c r="C38" s="72">
        <v>43565</v>
      </c>
      <c r="D38" s="87">
        <v>13</v>
      </c>
      <c r="E38" s="75" t="s">
        <v>206</v>
      </c>
      <c r="F38" s="90" t="s">
        <v>426</v>
      </c>
      <c r="G38" s="75" t="s">
        <v>91</v>
      </c>
    </row>
    <row r="39" spans="1:7" ht="64.5" customHeight="1">
      <c r="A39" s="3">
        <v>37</v>
      </c>
      <c r="B39" s="123" t="s">
        <v>212</v>
      </c>
      <c r="C39" s="72" t="s">
        <v>418</v>
      </c>
      <c r="D39" s="75">
        <v>60</v>
      </c>
      <c r="E39" s="75" t="s">
        <v>209</v>
      </c>
      <c r="F39" s="122" t="s">
        <v>419</v>
      </c>
      <c r="G39" s="115" t="s">
        <v>98</v>
      </c>
    </row>
    <row r="40" spans="1:7" ht="64.5" customHeight="1">
      <c r="A40" s="3">
        <v>38</v>
      </c>
      <c r="B40" s="75" t="s">
        <v>88</v>
      </c>
      <c r="C40" s="72" t="s">
        <v>425</v>
      </c>
      <c r="D40" s="75">
        <v>20</v>
      </c>
      <c r="E40" s="75" t="s">
        <v>209</v>
      </c>
      <c r="F40" s="90" t="s">
        <v>97</v>
      </c>
      <c r="G40" s="75" t="s">
        <v>91</v>
      </c>
    </row>
    <row r="41" spans="1:7" ht="64.5" customHeight="1">
      <c r="A41" s="3">
        <v>39</v>
      </c>
      <c r="B41" s="75" t="s">
        <v>88</v>
      </c>
      <c r="C41" s="72" t="s">
        <v>329</v>
      </c>
      <c r="D41" s="75">
        <v>36</v>
      </c>
      <c r="E41" s="75" t="s">
        <v>209</v>
      </c>
      <c r="F41" s="90" t="s">
        <v>97</v>
      </c>
      <c r="G41" s="75" t="s">
        <v>91</v>
      </c>
    </row>
    <row r="42" spans="1:7" ht="68.25" customHeight="1">
      <c r="A42" s="3">
        <v>40</v>
      </c>
      <c r="B42" s="75" t="s">
        <v>308</v>
      </c>
      <c r="C42" s="116">
        <v>2019</v>
      </c>
      <c r="D42" s="75">
        <v>500</v>
      </c>
      <c r="E42" s="75" t="s">
        <v>420</v>
      </c>
      <c r="F42" s="90" t="s">
        <v>421</v>
      </c>
      <c r="G42" s="75" t="s">
        <v>91</v>
      </c>
    </row>
    <row r="43" spans="1:7" ht="68.25" customHeight="1">
      <c r="A43" s="3">
        <v>41</v>
      </c>
      <c r="B43" s="75" t="s">
        <v>360</v>
      </c>
      <c r="C43" s="72" t="s">
        <v>834</v>
      </c>
      <c r="D43" s="75">
        <v>47</v>
      </c>
      <c r="E43" s="75" t="s">
        <v>61</v>
      </c>
      <c r="F43" s="75" t="s">
        <v>835</v>
      </c>
      <c r="G43" s="75" t="s">
        <v>836</v>
      </c>
    </row>
    <row r="44" spans="1:7" ht="68.25" customHeight="1"/>
    <row r="45" spans="1:7" ht="15.75" customHeight="1">
      <c r="F45" s="9" t="s">
        <v>274</v>
      </c>
      <c r="G45" s="13">
        <f>SUM(D3:D43)</f>
        <v>3065</v>
      </c>
    </row>
    <row r="46" spans="1:7">
      <c r="F46" s="9" t="s">
        <v>68</v>
      </c>
      <c r="G46" s="13">
        <v>5872</v>
      </c>
    </row>
    <row r="47" spans="1:7">
      <c r="F47" s="9" t="s">
        <v>35</v>
      </c>
      <c r="G47" s="13">
        <v>5837</v>
      </c>
    </row>
    <row r="48" spans="1:7">
      <c r="F48" s="9" t="s">
        <v>36</v>
      </c>
      <c r="G48" s="14">
        <v>1525</v>
      </c>
    </row>
    <row r="49" spans="6:7">
      <c r="F49" s="11" t="s">
        <v>27</v>
      </c>
      <c r="G49" s="15">
        <f>SUM(G45:G48)</f>
        <v>16299</v>
      </c>
    </row>
  </sheetData>
  <sortState ref="A3:G42">
    <sortCondition ref="E42"/>
  </sortState>
  <mergeCells count="1">
    <mergeCell ref="A1:G1"/>
  </mergeCells>
  <pageMargins left="0.70866141732283505" right="0.70866141732283505" top="0.74803149606299202" bottom="0.74803149606299202" header="0.31496062992126" footer="0.31496062992126"/>
  <pageSetup paperSize="9" scale="51" fitToHeight="2"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J41"/>
  <sheetViews>
    <sheetView topLeftCell="A14" workbookViewId="0">
      <selection activeCell="B14" sqref="B14"/>
    </sheetView>
  </sheetViews>
  <sheetFormatPr defaultRowHeight="15"/>
  <cols>
    <col min="1" max="1" width="5.28515625" customWidth="1"/>
    <col min="2" max="2" width="18" customWidth="1"/>
    <col min="3" max="3" width="14.42578125" customWidth="1"/>
    <col min="4" max="4" width="22" customWidth="1"/>
    <col min="5" max="5" width="29.28515625" customWidth="1"/>
    <col min="6" max="6" width="52.28515625" customWidth="1"/>
    <col min="7" max="7" width="18" customWidth="1"/>
  </cols>
  <sheetData>
    <row r="1" spans="1:10" ht="64.5" customHeight="1" thickBot="1">
      <c r="A1" s="202" t="s">
        <v>15</v>
      </c>
      <c r="B1" s="202"/>
      <c r="C1" s="202"/>
      <c r="D1" s="202"/>
      <c r="E1" s="202"/>
      <c r="F1" s="202"/>
      <c r="G1" s="202"/>
    </row>
    <row r="2" spans="1:10">
      <c r="A2" s="3" t="s">
        <v>7</v>
      </c>
      <c r="B2" s="2" t="s">
        <v>2</v>
      </c>
      <c r="C2" s="1" t="s">
        <v>0</v>
      </c>
      <c r="D2" s="2" t="s">
        <v>1</v>
      </c>
      <c r="E2" s="1" t="s">
        <v>4</v>
      </c>
      <c r="F2" s="2" t="s">
        <v>3</v>
      </c>
      <c r="G2" s="2" t="s">
        <v>5</v>
      </c>
    </row>
    <row r="3" spans="1:10" ht="57.75" customHeight="1">
      <c r="A3" s="3">
        <v>1</v>
      </c>
      <c r="B3" s="71" t="s">
        <v>429</v>
      </c>
      <c r="C3" s="76">
        <v>43504</v>
      </c>
      <c r="D3" s="88">
        <v>100</v>
      </c>
      <c r="E3" s="71" t="s">
        <v>171</v>
      </c>
      <c r="F3" s="71" t="s">
        <v>430</v>
      </c>
      <c r="G3" s="71" t="s">
        <v>99</v>
      </c>
      <c r="I3" s="24" t="s">
        <v>71</v>
      </c>
      <c r="J3">
        <f>SUM(D7:D13)</f>
        <v>193</v>
      </c>
    </row>
    <row r="4" spans="1:10" ht="37.5" customHeight="1">
      <c r="A4" s="3">
        <v>2</v>
      </c>
      <c r="B4" s="125" t="s">
        <v>170</v>
      </c>
      <c r="C4" s="126">
        <v>2019</v>
      </c>
      <c r="D4" s="127">
        <v>112</v>
      </c>
      <c r="E4" s="71" t="s">
        <v>171</v>
      </c>
      <c r="F4" s="128" t="s">
        <v>431</v>
      </c>
      <c r="G4" s="128" t="s">
        <v>99</v>
      </c>
    </row>
    <row r="5" spans="1:10" ht="37.5" customHeight="1">
      <c r="A5" s="3">
        <v>3</v>
      </c>
      <c r="B5" s="76" t="s">
        <v>432</v>
      </c>
      <c r="C5" s="124">
        <v>43548</v>
      </c>
      <c r="D5" s="88">
        <v>100</v>
      </c>
      <c r="E5" s="71" t="s">
        <v>171</v>
      </c>
      <c r="F5" s="71" t="s">
        <v>433</v>
      </c>
      <c r="G5" s="71" t="s">
        <v>99</v>
      </c>
    </row>
    <row r="6" spans="1:10" ht="37.5" customHeight="1">
      <c r="A6" s="3">
        <v>4</v>
      </c>
      <c r="B6" s="71" t="s">
        <v>212</v>
      </c>
      <c r="C6" s="76">
        <v>43472</v>
      </c>
      <c r="D6" s="88">
        <v>100</v>
      </c>
      <c r="E6" s="71" t="s">
        <v>184</v>
      </c>
      <c r="F6" s="71" t="s">
        <v>428</v>
      </c>
      <c r="G6" s="71" t="s">
        <v>99</v>
      </c>
    </row>
    <row r="7" spans="1:10" ht="39.75" customHeight="1">
      <c r="A7" s="3">
        <v>5</v>
      </c>
      <c r="B7" s="75" t="s">
        <v>182</v>
      </c>
      <c r="C7" s="98">
        <v>2019</v>
      </c>
      <c r="D7" s="96">
        <v>23</v>
      </c>
      <c r="E7" s="75" t="s">
        <v>61</v>
      </c>
      <c r="F7" s="75" t="s">
        <v>901</v>
      </c>
      <c r="G7" s="75" t="s">
        <v>99</v>
      </c>
    </row>
    <row r="8" spans="1:10" ht="39.75" customHeight="1">
      <c r="A8" s="3">
        <v>6</v>
      </c>
      <c r="B8" s="75" t="s">
        <v>404</v>
      </c>
      <c r="C8" s="116">
        <v>2019</v>
      </c>
      <c r="D8" s="87">
        <v>20</v>
      </c>
      <c r="E8" s="75" t="s">
        <v>61</v>
      </c>
      <c r="F8" s="75" t="s">
        <v>901</v>
      </c>
      <c r="G8" s="75" t="s">
        <v>99</v>
      </c>
    </row>
    <row r="9" spans="1:10" ht="39.75" customHeight="1">
      <c r="A9" s="3">
        <v>7</v>
      </c>
      <c r="B9" s="75" t="s">
        <v>173</v>
      </c>
      <c r="C9" s="72" t="s">
        <v>427</v>
      </c>
      <c r="D9" s="75">
        <v>30</v>
      </c>
      <c r="E9" s="75" t="s">
        <v>61</v>
      </c>
      <c r="F9" s="75" t="s">
        <v>901</v>
      </c>
      <c r="G9" s="75" t="s">
        <v>99</v>
      </c>
    </row>
    <row r="10" spans="1:10" ht="39.75" customHeight="1">
      <c r="A10" s="3">
        <v>8</v>
      </c>
      <c r="B10" s="75" t="s">
        <v>170</v>
      </c>
      <c r="C10" s="116">
        <v>2019</v>
      </c>
      <c r="D10" s="87">
        <v>3</v>
      </c>
      <c r="E10" s="75" t="s">
        <v>61</v>
      </c>
      <c r="F10" s="75" t="s">
        <v>901</v>
      </c>
      <c r="G10" s="75" t="s">
        <v>99</v>
      </c>
    </row>
    <row r="11" spans="1:10" ht="39.75" customHeight="1">
      <c r="A11" s="3">
        <v>9</v>
      </c>
      <c r="B11" s="75" t="s">
        <v>149</v>
      </c>
      <c r="C11" s="116">
        <v>2019</v>
      </c>
      <c r="D11" s="87">
        <v>40</v>
      </c>
      <c r="E11" s="75" t="s">
        <v>61</v>
      </c>
      <c r="F11" s="75" t="s">
        <v>901</v>
      </c>
      <c r="G11" s="75" t="s">
        <v>99</v>
      </c>
    </row>
    <row r="12" spans="1:10" ht="39.75" customHeight="1">
      <c r="A12" s="3">
        <v>10</v>
      </c>
      <c r="B12" s="75" t="s">
        <v>900</v>
      </c>
      <c r="C12" s="116">
        <v>2019</v>
      </c>
      <c r="D12" s="87">
        <f>32+5</f>
        <v>37</v>
      </c>
      <c r="E12" s="75" t="s">
        <v>61</v>
      </c>
      <c r="F12" s="75" t="s">
        <v>901</v>
      </c>
      <c r="G12" s="75" t="s">
        <v>99</v>
      </c>
    </row>
    <row r="13" spans="1:10" ht="39.75" customHeight="1">
      <c r="A13" s="3">
        <v>11</v>
      </c>
      <c r="B13" s="75" t="s">
        <v>429</v>
      </c>
      <c r="C13" s="116">
        <v>2019</v>
      </c>
      <c r="D13" s="87">
        <f>25+6+6+2+1</f>
        <v>40</v>
      </c>
      <c r="E13" s="75" t="s">
        <v>61</v>
      </c>
      <c r="F13" s="75" t="s">
        <v>901</v>
      </c>
      <c r="G13" s="75" t="s">
        <v>99</v>
      </c>
    </row>
    <row r="15" spans="1:10">
      <c r="F15" s="9" t="s">
        <v>274</v>
      </c>
      <c r="G15" s="13">
        <f>SUM(D2:D13)</f>
        <v>605</v>
      </c>
    </row>
    <row r="16" spans="1:10">
      <c r="F16" s="9" t="s">
        <v>68</v>
      </c>
      <c r="G16" s="13">
        <v>3647</v>
      </c>
    </row>
    <row r="17" spans="6:7">
      <c r="F17" s="9" t="s">
        <v>35</v>
      </c>
      <c r="G17" s="13">
        <v>410</v>
      </c>
    </row>
    <row r="18" spans="6:7">
      <c r="F18" s="9" t="s">
        <v>36</v>
      </c>
      <c r="G18" s="14">
        <v>6</v>
      </c>
    </row>
    <row r="19" spans="6:7">
      <c r="F19" s="11" t="s">
        <v>27</v>
      </c>
      <c r="G19" s="15">
        <f>SUM(G15:G18)</f>
        <v>4668</v>
      </c>
    </row>
    <row r="34" ht="39" customHeight="1"/>
    <row r="35" ht="48" customHeight="1"/>
    <row r="41" ht="21.75" customHeight="1"/>
  </sheetData>
  <sortState ref="A3:G11">
    <sortCondition ref="E3"/>
  </sortState>
  <mergeCells count="1">
    <mergeCell ref="A1:G1"/>
  </mergeCells>
  <pageMargins left="0.70866141732283472" right="0.70866141732283472" top="0.74803149606299213" bottom="0.74803149606299213" header="0.31496062992125984" footer="0.31496062992125984"/>
  <pageSetup paperSize="9" scale="46"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J13"/>
  <sheetViews>
    <sheetView topLeftCell="A2" workbookViewId="0">
      <selection activeCell="E8" sqref="E8"/>
    </sheetView>
  </sheetViews>
  <sheetFormatPr defaultRowHeight="15"/>
  <cols>
    <col min="1" max="1" width="5.28515625" customWidth="1"/>
    <col min="2" max="2" width="18" customWidth="1"/>
    <col min="3" max="3" width="13.42578125" customWidth="1"/>
    <col min="4" max="4" width="15.5703125" customWidth="1"/>
    <col min="5" max="5" width="29.28515625" customWidth="1"/>
    <col min="6" max="6" width="40.85546875" customWidth="1"/>
    <col min="7" max="7" width="18" customWidth="1"/>
  </cols>
  <sheetData>
    <row r="1" spans="1:10" ht="64.5" customHeight="1" thickBot="1">
      <c r="A1" s="202" t="s">
        <v>16</v>
      </c>
      <c r="B1" s="202"/>
      <c r="C1" s="202"/>
      <c r="D1" s="202"/>
      <c r="E1" s="202"/>
      <c r="F1" s="202"/>
      <c r="G1" s="202"/>
    </row>
    <row r="2" spans="1:10">
      <c r="A2" s="3" t="s">
        <v>7</v>
      </c>
      <c r="B2" s="2" t="s">
        <v>2</v>
      </c>
      <c r="C2" s="1" t="s">
        <v>0</v>
      </c>
      <c r="D2" s="2" t="s">
        <v>1</v>
      </c>
      <c r="E2" s="1" t="s">
        <v>4</v>
      </c>
      <c r="F2" s="2" t="s">
        <v>3</v>
      </c>
      <c r="G2" s="2" t="s">
        <v>5</v>
      </c>
    </row>
    <row r="3" spans="1:10" ht="57.75" customHeight="1">
      <c r="A3" s="3">
        <v>1</v>
      </c>
      <c r="B3" s="76" t="s">
        <v>76</v>
      </c>
      <c r="C3" s="76">
        <v>43525</v>
      </c>
      <c r="D3" s="88">
        <v>100</v>
      </c>
      <c r="E3" s="71" t="s">
        <v>171</v>
      </c>
      <c r="F3" s="71" t="s">
        <v>434</v>
      </c>
      <c r="G3" s="71" t="s">
        <v>101</v>
      </c>
      <c r="I3" s="24" t="s">
        <v>71</v>
      </c>
      <c r="J3" s="24">
        <f>SUM(D6:D7)</f>
        <v>80</v>
      </c>
    </row>
    <row r="4" spans="1:10" ht="44.25" customHeight="1">
      <c r="A4" s="3">
        <v>2</v>
      </c>
      <c r="B4" s="71" t="s">
        <v>236</v>
      </c>
      <c r="C4" s="76">
        <v>43794</v>
      </c>
      <c r="D4" s="71">
        <v>100</v>
      </c>
      <c r="E4" s="71" t="s">
        <v>171</v>
      </c>
      <c r="F4" s="71" t="s">
        <v>435</v>
      </c>
      <c r="G4" s="71" t="s">
        <v>101</v>
      </c>
    </row>
    <row r="5" spans="1:10" ht="44.25" customHeight="1">
      <c r="A5" s="3">
        <v>3</v>
      </c>
      <c r="B5" s="71" t="s">
        <v>170</v>
      </c>
      <c r="C5" s="76">
        <v>43525</v>
      </c>
      <c r="D5" s="88">
        <v>50</v>
      </c>
      <c r="E5" s="71" t="s">
        <v>171</v>
      </c>
      <c r="F5" s="71" t="s">
        <v>436</v>
      </c>
      <c r="G5" s="71" t="s">
        <v>101</v>
      </c>
    </row>
    <row r="6" spans="1:10" ht="44.25" customHeight="1">
      <c r="A6" s="3">
        <v>4</v>
      </c>
      <c r="B6" s="75" t="s">
        <v>182</v>
      </c>
      <c r="C6" s="98">
        <v>2019</v>
      </c>
      <c r="D6" s="96">
        <v>12</v>
      </c>
      <c r="E6" s="75" t="s">
        <v>61</v>
      </c>
      <c r="F6" s="75" t="s">
        <v>100</v>
      </c>
      <c r="G6" s="75" t="s">
        <v>101</v>
      </c>
    </row>
    <row r="7" spans="1:10" ht="39" customHeight="1">
      <c r="A7" s="3">
        <v>5</v>
      </c>
      <c r="B7" s="72" t="s">
        <v>249</v>
      </c>
      <c r="C7" s="98" t="s">
        <v>220</v>
      </c>
      <c r="D7" s="87">
        <v>68</v>
      </c>
      <c r="E7" s="75" t="s">
        <v>61</v>
      </c>
      <c r="F7" s="75" t="s">
        <v>437</v>
      </c>
      <c r="G7" s="75" t="s">
        <v>101</v>
      </c>
    </row>
    <row r="8" spans="1:10" ht="39" customHeight="1"/>
    <row r="9" spans="1:10">
      <c r="F9" s="9" t="s">
        <v>274</v>
      </c>
      <c r="G9" s="13">
        <f>SUM(D3:D7)</f>
        <v>330</v>
      </c>
    </row>
    <row r="10" spans="1:10">
      <c r="F10" s="9" t="s">
        <v>68</v>
      </c>
      <c r="G10" s="13">
        <v>158</v>
      </c>
    </row>
    <row r="11" spans="1:10">
      <c r="F11" s="9" t="s">
        <v>35</v>
      </c>
      <c r="G11" s="13">
        <v>350</v>
      </c>
    </row>
    <row r="12" spans="1:10" ht="15.75" customHeight="1">
      <c r="F12" s="9" t="s">
        <v>36</v>
      </c>
      <c r="G12" s="14">
        <v>96</v>
      </c>
    </row>
    <row r="13" spans="1:10">
      <c r="F13" s="11" t="s">
        <v>27</v>
      </c>
      <c r="G13" s="15">
        <f>SUM(G9:G12)</f>
        <v>934</v>
      </c>
    </row>
  </sheetData>
  <sortState ref="A3:G6">
    <sortCondition ref="E3"/>
  </sortState>
  <mergeCells count="1">
    <mergeCell ref="A1:G1"/>
  </mergeCells>
  <pageMargins left="0.70866141732283472" right="0.70866141732283472" top="0.74803149606299213" bottom="0.74803149606299213" header="0.31496062992125984" footer="0.31496062992125984"/>
  <pageSetup paperSize="9" scale="51"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13"/>
  <sheetViews>
    <sheetView workbookViewId="0">
      <selection activeCell="G10" sqref="G10"/>
    </sheetView>
  </sheetViews>
  <sheetFormatPr defaultRowHeight="15"/>
  <cols>
    <col min="1" max="1" width="5.28515625" customWidth="1"/>
    <col min="2" max="2" width="18" customWidth="1"/>
    <col min="3" max="3" width="13.42578125" customWidth="1"/>
    <col min="4" max="4" width="22" style="8" customWidth="1"/>
    <col min="5" max="5" width="28.140625" customWidth="1"/>
    <col min="6" max="6" width="43.28515625" customWidth="1"/>
    <col min="7" max="7" width="18" customWidth="1"/>
  </cols>
  <sheetData>
    <row r="1" spans="1:9" ht="64.5" customHeight="1" thickBot="1">
      <c r="A1" s="202" t="s">
        <v>144</v>
      </c>
      <c r="B1" s="202"/>
      <c r="C1" s="202"/>
      <c r="D1" s="202"/>
      <c r="E1" s="202"/>
      <c r="F1" s="202"/>
      <c r="G1" s="202"/>
    </row>
    <row r="2" spans="1:9">
      <c r="A2" s="3" t="s">
        <v>7</v>
      </c>
      <c r="B2" s="2" t="s">
        <v>2</v>
      </c>
      <c r="C2" s="1" t="s">
        <v>0</v>
      </c>
      <c r="D2" s="2" t="s">
        <v>1</v>
      </c>
      <c r="E2" s="1" t="s">
        <v>4</v>
      </c>
      <c r="F2" s="2" t="s">
        <v>3</v>
      </c>
      <c r="G2" s="2" t="s">
        <v>5</v>
      </c>
    </row>
    <row r="3" spans="1:9" ht="34.5" customHeight="1">
      <c r="A3" s="3">
        <v>1</v>
      </c>
      <c r="B3" s="38" t="s">
        <v>261</v>
      </c>
      <c r="C3" s="151">
        <v>43774</v>
      </c>
      <c r="D3" s="152">
        <v>50</v>
      </c>
      <c r="E3" s="38" t="s">
        <v>171</v>
      </c>
      <c r="F3" s="152" t="s">
        <v>799</v>
      </c>
      <c r="G3" s="38" t="s">
        <v>144</v>
      </c>
      <c r="I3" s="24" t="s">
        <v>71</v>
      </c>
    </row>
    <row r="4" spans="1:9" ht="34.5" customHeight="1">
      <c r="A4" s="3">
        <v>2</v>
      </c>
      <c r="B4" s="38" t="s">
        <v>261</v>
      </c>
      <c r="C4" s="151">
        <v>43784</v>
      </c>
      <c r="D4" s="152">
        <v>50</v>
      </c>
      <c r="E4" s="38" t="s">
        <v>171</v>
      </c>
      <c r="F4" s="152" t="s">
        <v>799</v>
      </c>
      <c r="G4" s="38" t="s">
        <v>144</v>
      </c>
    </row>
    <row r="5" spans="1:9" ht="34.5" customHeight="1">
      <c r="A5" s="3">
        <v>3</v>
      </c>
      <c r="B5" s="38" t="s">
        <v>261</v>
      </c>
      <c r="C5" s="151">
        <v>43788</v>
      </c>
      <c r="D5" s="152">
        <v>50</v>
      </c>
      <c r="E5" s="38" t="s">
        <v>171</v>
      </c>
      <c r="F5" s="152" t="s">
        <v>799</v>
      </c>
      <c r="G5" s="38" t="s">
        <v>144</v>
      </c>
    </row>
    <row r="6" spans="1:9" ht="34.5" customHeight="1">
      <c r="A6" s="3">
        <v>4</v>
      </c>
      <c r="B6" s="38" t="s">
        <v>261</v>
      </c>
      <c r="C6" s="151">
        <v>43810</v>
      </c>
      <c r="D6" s="152">
        <v>50</v>
      </c>
      <c r="E6" s="38" t="s">
        <v>171</v>
      </c>
      <c r="F6" s="152" t="s">
        <v>799</v>
      </c>
      <c r="G6" s="38" t="s">
        <v>144</v>
      </c>
    </row>
    <row r="7" spans="1:9" ht="34.5" customHeight="1">
      <c r="A7" s="3">
        <v>5</v>
      </c>
      <c r="B7" s="38" t="s">
        <v>261</v>
      </c>
      <c r="C7" s="151">
        <v>43811</v>
      </c>
      <c r="D7" s="152">
        <v>50</v>
      </c>
      <c r="E7" s="38" t="s">
        <v>171</v>
      </c>
      <c r="F7" s="152" t="s">
        <v>800</v>
      </c>
      <c r="G7" s="38" t="s">
        <v>144</v>
      </c>
    </row>
    <row r="8" spans="1:9" ht="34.5" customHeight="1">
      <c r="D8"/>
    </row>
    <row r="9" spans="1:9" ht="16.5" customHeight="1">
      <c r="F9" s="9" t="s">
        <v>274</v>
      </c>
      <c r="G9" s="13">
        <f>SUM(D3:D7)</f>
        <v>250</v>
      </c>
    </row>
    <row r="10" spans="1:9" ht="16.5" customHeight="1">
      <c r="F10" s="9" t="s">
        <v>68</v>
      </c>
      <c r="G10" s="13">
        <v>0</v>
      </c>
    </row>
    <row r="11" spans="1:9" ht="16.5" customHeight="1">
      <c r="F11" s="9" t="s">
        <v>35</v>
      </c>
      <c r="G11" s="13">
        <v>0</v>
      </c>
    </row>
    <row r="12" spans="1:9">
      <c r="F12" s="9" t="s">
        <v>36</v>
      </c>
      <c r="G12" s="14">
        <v>0</v>
      </c>
    </row>
    <row r="13" spans="1:9">
      <c r="F13" s="11" t="s">
        <v>27</v>
      </c>
      <c r="G13" s="15">
        <f>SUM(G10:G12)</f>
        <v>0</v>
      </c>
    </row>
  </sheetData>
  <mergeCells count="1">
    <mergeCell ref="A1:G1"/>
  </mergeCells>
  <pageMargins left="0.7" right="0.7" top="0.75" bottom="0.75" header="0.3" footer="0.3"/>
  <pageSetup scale="54"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J92"/>
  <sheetViews>
    <sheetView topLeftCell="A63" workbookViewId="0">
      <selection activeCell="B68" sqref="B68:B69"/>
    </sheetView>
  </sheetViews>
  <sheetFormatPr defaultRowHeight="15"/>
  <cols>
    <col min="1" max="1" width="5.28515625" customWidth="1"/>
    <col min="2" max="2" width="18" customWidth="1"/>
    <col min="3" max="3" width="13.42578125" customWidth="1"/>
    <col min="4" max="4" width="22" customWidth="1"/>
    <col min="5" max="5" width="18.5703125" customWidth="1"/>
    <col min="6" max="6" width="51.7109375" customWidth="1"/>
    <col min="7" max="7" width="18" customWidth="1"/>
  </cols>
  <sheetData>
    <row r="1" spans="1:10" ht="64.5" customHeight="1" thickBot="1">
      <c r="A1" s="202" t="s">
        <v>18</v>
      </c>
      <c r="B1" s="202"/>
      <c r="C1" s="202"/>
      <c r="D1" s="202"/>
      <c r="E1" s="202"/>
      <c r="F1" s="202"/>
      <c r="G1" s="202"/>
    </row>
    <row r="2" spans="1:10">
      <c r="A2" s="3" t="s">
        <v>7</v>
      </c>
      <c r="B2" s="2" t="s">
        <v>2</v>
      </c>
      <c r="C2" s="1" t="s">
        <v>0</v>
      </c>
      <c r="D2" s="2" t="s">
        <v>1</v>
      </c>
      <c r="E2" s="1" t="s">
        <v>4</v>
      </c>
      <c r="F2" s="2" t="s">
        <v>3</v>
      </c>
      <c r="G2" s="2" t="s">
        <v>5</v>
      </c>
    </row>
    <row r="3" spans="1:10" ht="60.75" customHeight="1">
      <c r="A3" s="3">
        <v>1</v>
      </c>
      <c r="B3" s="71" t="s">
        <v>121</v>
      </c>
      <c r="C3" s="124">
        <v>43499</v>
      </c>
      <c r="D3" s="88">
        <v>55</v>
      </c>
      <c r="E3" s="71" t="s">
        <v>213</v>
      </c>
      <c r="F3" s="71" t="s">
        <v>451</v>
      </c>
      <c r="G3" s="71" t="s">
        <v>102</v>
      </c>
      <c r="I3" s="24" t="s">
        <v>71</v>
      </c>
      <c r="J3" s="31">
        <f>(SUM(D50:D67))+C90</f>
        <v>2310</v>
      </c>
    </row>
    <row r="4" spans="1:10" s="7" customFormat="1" ht="60.75" customHeight="1">
      <c r="A4" s="3">
        <v>2</v>
      </c>
      <c r="B4" s="71" t="s">
        <v>121</v>
      </c>
      <c r="C4" s="124">
        <v>43522</v>
      </c>
      <c r="D4" s="88">
        <v>50</v>
      </c>
      <c r="E4" s="71" t="s">
        <v>213</v>
      </c>
      <c r="F4" s="71" t="s">
        <v>452</v>
      </c>
      <c r="G4" s="71" t="s">
        <v>102</v>
      </c>
    </row>
    <row r="5" spans="1:10" ht="60.75" customHeight="1">
      <c r="A5" s="3">
        <v>3</v>
      </c>
      <c r="B5" s="71" t="s">
        <v>121</v>
      </c>
      <c r="C5" s="124">
        <v>43523</v>
      </c>
      <c r="D5" s="88">
        <v>50</v>
      </c>
      <c r="E5" s="71" t="s">
        <v>213</v>
      </c>
      <c r="F5" s="71" t="s">
        <v>452</v>
      </c>
      <c r="G5" s="71" t="s">
        <v>104</v>
      </c>
    </row>
    <row r="6" spans="1:10" ht="60.75" customHeight="1">
      <c r="A6" s="3">
        <v>4</v>
      </c>
      <c r="B6" s="71" t="s">
        <v>121</v>
      </c>
      <c r="C6" s="124">
        <v>43524</v>
      </c>
      <c r="D6" s="88">
        <v>50</v>
      </c>
      <c r="E6" s="71" t="s">
        <v>213</v>
      </c>
      <c r="F6" s="71" t="s">
        <v>452</v>
      </c>
      <c r="G6" s="71" t="s">
        <v>104</v>
      </c>
    </row>
    <row r="7" spans="1:10" ht="60.75" customHeight="1">
      <c r="A7" s="3">
        <v>5</v>
      </c>
      <c r="B7" s="71" t="s">
        <v>121</v>
      </c>
      <c r="C7" s="124">
        <v>43525</v>
      </c>
      <c r="D7" s="88">
        <v>50</v>
      </c>
      <c r="E7" s="71" t="s">
        <v>213</v>
      </c>
      <c r="F7" s="71" t="s">
        <v>452</v>
      </c>
      <c r="G7" s="71" t="s">
        <v>104</v>
      </c>
    </row>
    <row r="8" spans="1:10" ht="60.75" customHeight="1">
      <c r="A8" s="3">
        <v>6</v>
      </c>
      <c r="B8" s="71" t="s">
        <v>121</v>
      </c>
      <c r="C8" s="124">
        <v>43530</v>
      </c>
      <c r="D8" s="88">
        <v>60</v>
      </c>
      <c r="E8" s="71" t="s">
        <v>213</v>
      </c>
      <c r="F8" s="71" t="s">
        <v>484</v>
      </c>
      <c r="G8" s="71" t="s">
        <v>104</v>
      </c>
    </row>
    <row r="9" spans="1:10" ht="60.75" customHeight="1">
      <c r="A9" s="3">
        <v>7</v>
      </c>
      <c r="B9" s="71" t="s">
        <v>491</v>
      </c>
      <c r="C9" s="76">
        <v>43572</v>
      </c>
      <c r="D9" s="88">
        <v>160</v>
      </c>
      <c r="E9" s="71" t="s">
        <v>230</v>
      </c>
      <c r="F9" s="71" t="s">
        <v>492</v>
      </c>
      <c r="G9" s="71" t="s">
        <v>104</v>
      </c>
    </row>
    <row r="10" spans="1:10" ht="60.75" customHeight="1">
      <c r="A10" s="3">
        <v>8</v>
      </c>
      <c r="B10" s="71" t="s">
        <v>228</v>
      </c>
      <c r="C10" s="76">
        <v>43558</v>
      </c>
      <c r="D10" s="88">
        <v>100</v>
      </c>
      <c r="E10" s="71" t="s">
        <v>230</v>
      </c>
      <c r="F10" s="71" t="s">
        <v>498</v>
      </c>
      <c r="G10" s="71" t="s">
        <v>102</v>
      </c>
    </row>
    <row r="11" spans="1:10" ht="60.75" customHeight="1">
      <c r="A11" s="3">
        <v>9</v>
      </c>
      <c r="B11" s="71" t="s">
        <v>228</v>
      </c>
      <c r="C11" s="76" t="s">
        <v>499</v>
      </c>
      <c r="D11" s="88">
        <v>250</v>
      </c>
      <c r="E11" s="71" t="s">
        <v>230</v>
      </c>
      <c r="F11" s="71" t="s">
        <v>500</v>
      </c>
      <c r="G11" s="71" t="s">
        <v>102</v>
      </c>
    </row>
    <row r="12" spans="1:10" ht="60.75" customHeight="1">
      <c r="A12" s="3">
        <v>10</v>
      </c>
      <c r="B12" s="71" t="s">
        <v>228</v>
      </c>
      <c r="C12" s="76" t="s">
        <v>501</v>
      </c>
      <c r="D12" s="88">
        <v>150</v>
      </c>
      <c r="E12" s="71" t="s">
        <v>230</v>
      </c>
      <c r="F12" s="71" t="s">
        <v>502</v>
      </c>
      <c r="G12" s="71" t="s">
        <v>102</v>
      </c>
    </row>
    <row r="13" spans="1:10" ht="60.75" customHeight="1">
      <c r="A13" s="3">
        <v>11</v>
      </c>
      <c r="B13" s="71" t="s">
        <v>228</v>
      </c>
      <c r="C13" s="76">
        <v>43750</v>
      </c>
      <c r="D13" s="88">
        <v>200</v>
      </c>
      <c r="E13" s="71" t="s">
        <v>230</v>
      </c>
      <c r="F13" s="71" t="s">
        <v>503</v>
      </c>
      <c r="G13" s="71" t="s">
        <v>102</v>
      </c>
    </row>
    <row r="14" spans="1:10" ht="60.75" customHeight="1">
      <c r="A14" s="3">
        <v>12</v>
      </c>
      <c r="B14" s="71" t="s">
        <v>212</v>
      </c>
      <c r="C14" s="76">
        <v>43493</v>
      </c>
      <c r="D14" s="88">
        <v>70</v>
      </c>
      <c r="E14" s="71" t="s">
        <v>171</v>
      </c>
      <c r="F14" s="71" t="s">
        <v>438</v>
      </c>
      <c r="G14" s="71" t="s">
        <v>102</v>
      </c>
    </row>
    <row r="15" spans="1:10" ht="60.75" customHeight="1">
      <c r="A15" s="3">
        <v>13</v>
      </c>
      <c r="B15" s="71" t="s">
        <v>429</v>
      </c>
      <c r="C15" s="76">
        <v>43772</v>
      </c>
      <c r="D15" s="118">
        <v>100</v>
      </c>
      <c r="E15" s="71" t="s">
        <v>171</v>
      </c>
      <c r="F15" s="71" t="s">
        <v>440</v>
      </c>
      <c r="G15" s="71" t="s">
        <v>102</v>
      </c>
    </row>
    <row r="16" spans="1:10" ht="60.75" customHeight="1">
      <c r="A16" s="3">
        <v>14</v>
      </c>
      <c r="B16" s="133" t="s">
        <v>50</v>
      </c>
      <c r="C16" s="132">
        <v>43606</v>
      </c>
      <c r="D16" s="133">
        <v>100</v>
      </c>
      <c r="E16" s="71" t="s">
        <v>171</v>
      </c>
      <c r="F16" s="133" t="s">
        <v>441</v>
      </c>
      <c r="G16" s="133" t="s">
        <v>102</v>
      </c>
    </row>
    <row r="17" spans="1:7" ht="60.75" customHeight="1">
      <c r="A17" s="3">
        <v>15</v>
      </c>
      <c r="B17" s="133" t="s">
        <v>50</v>
      </c>
      <c r="C17" s="132" t="s">
        <v>442</v>
      </c>
      <c r="D17" s="133">
        <v>400</v>
      </c>
      <c r="E17" s="71" t="s">
        <v>171</v>
      </c>
      <c r="F17" s="133" t="s">
        <v>443</v>
      </c>
      <c r="G17" s="133" t="s">
        <v>102</v>
      </c>
    </row>
    <row r="18" spans="1:7" ht="60.75" customHeight="1">
      <c r="A18" s="3">
        <v>16</v>
      </c>
      <c r="B18" s="71" t="s">
        <v>445</v>
      </c>
      <c r="C18" s="76">
        <v>43508</v>
      </c>
      <c r="D18" s="88">
        <v>50</v>
      </c>
      <c r="E18" s="71" t="s">
        <v>171</v>
      </c>
      <c r="F18" s="71" t="s">
        <v>446</v>
      </c>
      <c r="G18" s="71" t="s">
        <v>102</v>
      </c>
    </row>
    <row r="19" spans="1:7" ht="60.75" customHeight="1">
      <c r="A19" s="3">
        <v>17</v>
      </c>
      <c r="B19" s="71" t="s">
        <v>445</v>
      </c>
      <c r="C19" s="76">
        <v>43517</v>
      </c>
      <c r="D19" s="88">
        <v>20</v>
      </c>
      <c r="E19" s="71" t="s">
        <v>171</v>
      </c>
      <c r="F19" s="71" t="s">
        <v>446</v>
      </c>
      <c r="G19" s="71" t="s">
        <v>102</v>
      </c>
    </row>
    <row r="20" spans="1:7" ht="60.75" customHeight="1">
      <c r="A20" s="3">
        <v>18</v>
      </c>
      <c r="B20" s="71" t="s">
        <v>445</v>
      </c>
      <c r="C20" s="76">
        <v>43518</v>
      </c>
      <c r="D20" s="88">
        <v>60</v>
      </c>
      <c r="E20" s="71" t="s">
        <v>171</v>
      </c>
      <c r="F20" s="71" t="s">
        <v>446</v>
      </c>
      <c r="G20" s="71" t="s">
        <v>102</v>
      </c>
    </row>
    <row r="21" spans="1:7" ht="60.75" customHeight="1">
      <c r="A21" s="3">
        <v>19</v>
      </c>
      <c r="B21" s="71" t="s">
        <v>445</v>
      </c>
      <c r="C21" s="76">
        <v>43537</v>
      </c>
      <c r="D21" s="88">
        <v>40</v>
      </c>
      <c r="E21" s="71" t="s">
        <v>171</v>
      </c>
      <c r="F21" s="71" t="s">
        <v>446</v>
      </c>
      <c r="G21" s="71" t="s">
        <v>102</v>
      </c>
    </row>
    <row r="22" spans="1:7" ht="60.75" customHeight="1">
      <c r="A22" s="3">
        <v>20</v>
      </c>
      <c r="B22" s="71" t="s">
        <v>445</v>
      </c>
      <c r="C22" s="76">
        <v>43542</v>
      </c>
      <c r="D22" s="88">
        <v>60</v>
      </c>
      <c r="E22" s="71" t="s">
        <v>171</v>
      </c>
      <c r="F22" s="71" t="s">
        <v>446</v>
      </c>
      <c r="G22" s="71" t="s">
        <v>102</v>
      </c>
    </row>
    <row r="23" spans="1:7" ht="60.75" customHeight="1">
      <c r="A23" s="3">
        <v>21</v>
      </c>
      <c r="B23" s="71" t="s">
        <v>130</v>
      </c>
      <c r="C23" s="76">
        <v>43497</v>
      </c>
      <c r="D23" s="88">
        <v>100</v>
      </c>
      <c r="E23" s="71" t="s">
        <v>171</v>
      </c>
      <c r="F23" s="71" t="s">
        <v>447</v>
      </c>
      <c r="G23" s="71" t="s">
        <v>102</v>
      </c>
    </row>
    <row r="24" spans="1:7" ht="60.75" customHeight="1">
      <c r="A24" s="3">
        <v>22</v>
      </c>
      <c r="B24" s="71" t="s">
        <v>121</v>
      </c>
      <c r="C24" s="124">
        <v>43478</v>
      </c>
      <c r="D24" s="88">
        <v>200</v>
      </c>
      <c r="E24" s="71" t="s">
        <v>171</v>
      </c>
      <c r="F24" s="71" t="s">
        <v>453</v>
      </c>
      <c r="G24" s="71" t="s">
        <v>104</v>
      </c>
    </row>
    <row r="25" spans="1:7" ht="60.75" customHeight="1">
      <c r="A25" s="3">
        <v>23</v>
      </c>
      <c r="B25" s="71" t="s">
        <v>121</v>
      </c>
      <c r="C25" s="124">
        <v>43511</v>
      </c>
      <c r="D25" s="88">
        <v>200</v>
      </c>
      <c r="E25" s="71" t="s">
        <v>171</v>
      </c>
      <c r="F25" s="71" t="s">
        <v>454</v>
      </c>
      <c r="G25" s="71" t="s">
        <v>104</v>
      </c>
    </row>
    <row r="26" spans="1:7" ht="60.75" customHeight="1">
      <c r="A26" s="3">
        <v>24</v>
      </c>
      <c r="B26" s="71" t="s">
        <v>121</v>
      </c>
      <c r="C26" s="124">
        <v>43562</v>
      </c>
      <c r="D26" s="88">
        <v>100</v>
      </c>
      <c r="E26" s="71" t="s">
        <v>171</v>
      </c>
      <c r="F26" s="71" t="s">
        <v>455</v>
      </c>
      <c r="G26" s="71" t="s">
        <v>104</v>
      </c>
    </row>
    <row r="27" spans="1:7" ht="60.75" customHeight="1">
      <c r="A27" s="3">
        <v>25</v>
      </c>
      <c r="B27" s="71" t="s">
        <v>121</v>
      </c>
      <c r="C27" s="124">
        <v>43567</v>
      </c>
      <c r="D27" s="88">
        <v>30</v>
      </c>
      <c r="E27" s="71" t="s">
        <v>171</v>
      </c>
      <c r="F27" s="71" t="s">
        <v>456</v>
      </c>
      <c r="G27" s="71" t="s">
        <v>104</v>
      </c>
    </row>
    <row r="28" spans="1:7" ht="60.75" customHeight="1">
      <c r="A28" s="3">
        <v>26</v>
      </c>
      <c r="B28" s="71" t="s">
        <v>121</v>
      </c>
      <c r="C28" s="124">
        <v>43569</v>
      </c>
      <c r="D28" s="88">
        <v>200</v>
      </c>
      <c r="E28" s="71" t="s">
        <v>171</v>
      </c>
      <c r="F28" s="71" t="s">
        <v>457</v>
      </c>
      <c r="G28" s="71" t="s">
        <v>104</v>
      </c>
    </row>
    <row r="29" spans="1:7" ht="60.75" customHeight="1">
      <c r="A29" s="3">
        <v>27</v>
      </c>
      <c r="B29" s="71" t="s">
        <v>204</v>
      </c>
      <c r="C29" s="76" t="s">
        <v>459</v>
      </c>
      <c r="D29" s="71">
        <v>450</v>
      </c>
      <c r="E29" s="71" t="s">
        <v>171</v>
      </c>
      <c r="F29" s="71" t="s">
        <v>460</v>
      </c>
      <c r="G29" s="71" t="s">
        <v>104</v>
      </c>
    </row>
    <row r="30" spans="1:7" ht="60.75" customHeight="1">
      <c r="A30" s="3">
        <v>28</v>
      </c>
      <c r="B30" s="71" t="s">
        <v>219</v>
      </c>
      <c r="C30" s="71" t="s">
        <v>220</v>
      </c>
      <c r="D30" s="92">
        <v>50</v>
      </c>
      <c r="E30" s="71" t="s">
        <v>171</v>
      </c>
      <c r="F30" s="71" t="s">
        <v>462</v>
      </c>
      <c r="G30" s="71" t="s">
        <v>104</v>
      </c>
    </row>
    <row r="31" spans="1:7" ht="60.75" customHeight="1">
      <c r="A31" s="3">
        <v>29</v>
      </c>
      <c r="B31" s="92" t="s">
        <v>219</v>
      </c>
      <c r="C31" s="71" t="s">
        <v>220</v>
      </c>
      <c r="D31" s="92">
        <v>49</v>
      </c>
      <c r="E31" s="71" t="s">
        <v>171</v>
      </c>
      <c r="F31" s="92" t="s">
        <v>464</v>
      </c>
      <c r="G31" s="92" t="s">
        <v>104</v>
      </c>
    </row>
    <row r="32" spans="1:7" ht="60.75" customHeight="1">
      <c r="A32" s="3">
        <v>30</v>
      </c>
      <c r="B32" s="92" t="s">
        <v>219</v>
      </c>
      <c r="C32" s="71" t="s">
        <v>220</v>
      </c>
      <c r="D32" s="92">
        <v>27</v>
      </c>
      <c r="E32" s="71" t="s">
        <v>171</v>
      </c>
      <c r="F32" s="92" t="s">
        <v>464</v>
      </c>
      <c r="G32" s="92" t="s">
        <v>104</v>
      </c>
    </row>
    <row r="33" spans="1:7" ht="60.75" customHeight="1">
      <c r="A33" s="3">
        <v>31</v>
      </c>
      <c r="B33" s="71" t="s">
        <v>222</v>
      </c>
      <c r="C33" s="76">
        <v>43726</v>
      </c>
      <c r="D33" s="71">
        <v>200</v>
      </c>
      <c r="E33" s="71" t="s">
        <v>171</v>
      </c>
      <c r="F33" s="71" t="s">
        <v>466</v>
      </c>
      <c r="G33" s="71" t="s">
        <v>104</v>
      </c>
    </row>
    <row r="34" spans="1:7" ht="60.75" customHeight="1">
      <c r="A34" s="3">
        <v>32</v>
      </c>
      <c r="B34" s="71" t="s">
        <v>149</v>
      </c>
      <c r="C34" s="76" t="s">
        <v>468</v>
      </c>
      <c r="D34" s="71">
        <v>25</v>
      </c>
      <c r="E34" s="71" t="s">
        <v>171</v>
      </c>
      <c r="F34" s="71" t="s">
        <v>469</v>
      </c>
      <c r="G34" s="71" t="s">
        <v>104</v>
      </c>
    </row>
    <row r="35" spans="1:7" ht="60.75" customHeight="1">
      <c r="A35" s="3">
        <v>33</v>
      </c>
      <c r="B35" s="71" t="s">
        <v>149</v>
      </c>
      <c r="C35" s="76" t="s">
        <v>470</v>
      </c>
      <c r="D35" s="71">
        <v>25</v>
      </c>
      <c r="E35" s="71" t="s">
        <v>171</v>
      </c>
      <c r="F35" s="71" t="s">
        <v>471</v>
      </c>
      <c r="G35" s="71" t="s">
        <v>104</v>
      </c>
    </row>
    <row r="36" spans="1:7" ht="60.75" customHeight="1">
      <c r="A36" s="3">
        <v>34</v>
      </c>
      <c r="B36" s="71" t="s">
        <v>249</v>
      </c>
      <c r="C36" s="76">
        <v>43570</v>
      </c>
      <c r="D36" s="88">
        <v>100</v>
      </c>
      <c r="E36" s="71" t="s">
        <v>171</v>
      </c>
      <c r="F36" s="71" t="s">
        <v>472</v>
      </c>
      <c r="G36" s="71" t="s">
        <v>104</v>
      </c>
    </row>
    <row r="37" spans="1:7" ht="60.75" customHeight="1">
      <c r="A37" s="3">
        <v>35</v>
      </c>
      <c r="B37" s="71" t="s">
        <v>249</v>
      </c>
      <c r="C37" s="76">
        <v>43571</v>
      </c>
      <c r="D37" s="88">
        <v>100</v>
      </c>
      <c r="E37" s="71" t="s">
        <v>171</v>
      </c>
      <c r="F37" s="71" t="s">
        <v>473</v>
      </c>
      <c r="G37" s="71" t="s">
        <v>104</v>
      </c>
    </row>
    <row r="38" spans="1:7" ht="60.75" customHeight="1">
      <c r="A38" s="3">
        <v>36</v>
      </c>
      <c r="B38" s="71" t="s">
        <v>249</v>
      </c>
      <c r="C38" s="76">
        <v>43574</v>
      </c>
      <c r="D38" s="88">
        <v>100</v>
      </c>
      <c r="E38" s="71" t="s">
        <v>171</v>
      </c>
      <c r="F38" s="71" t="s">
        <v>474</v>
      </c>
      <c r="G38" s="71" t="s">
        <v>104</v>
      </c>
    </row>
    <row r="39" spans="1:7" ht="60.75" customHeight="1">
      <c r="A39" s="3">
        <v>37</v>
      </c>
      <c r="B39" s="133" t="s">
        <v>254</v>
      </c>
      <c r="C39" s="137" t="s">
        <v>477</v>
      </c>
      <c r="D39" s="133">
        <v>150</v>
      </c>
      <c r="E39" s="71" t="s">
        <v>171</v>
      </c>
      <c r="F39" s="133" t="s">
        <v>478</v>
      </c>
      <c r="G39" s="133" t="s">
        <v>104</v>
      </c>
    </row>
    <row r="40" spans="1:7" ht="60.75" customHeight="1">
      <c r="A40" s="3">
        <v>38</v>
      </c>
      <c r="B40" s="71" t="s">
        <v>121</v>
      </c>
      <c r="C40" s="124">
        <v>43601</v>
      </c>
      <c r="D40" s="88">
        <v>70</v>
      </c>
      <c r="E40" s="71" t="s">
        <v>171</v>
      </c>
      <c r="F40" s="71" t="s">
        <v>482</v>
      </c>
      <c r="G40" s="71" t="s">
        <v>104</v>
      </c>
    </row>
    <row r="41" spans="1:7" ht="60.75" customHeight="1">
      <c r="A41" s="3">
        <v>39</v>
      </c>
      <c r="B41" s="71" t="s">
        <v>121</v>
      </c>
      <c r="C41" s="124">
        <v>43627</v>
      </c>
      <c r="D41" s="88">
        <v>50</v>
      </c>
      <c r="E41" s="71" t="s">
        <v>171</v>
      </c>
      <c r="F41" s="71" t="s">
        <v>483</v>
      </c>
      <c r="G41" s="71" t="s">
        <v>104</v>
      </c>
    </row>
    <row r="42" spans="1:7" ht="60.75" customHeight="1">
      <c r="A42" s="3">
        <v>40</v>
      </c>
      <c r="B42" s="75" t="s">
        <v>173</v>
      </c>
      <c r="C42" s="72" t="s">
        <v>486</v>
      </c>
      <c r="D42" s="75">
        <v>80</v>
      </c>
      <c r="E42" s="75" t="s">
        <v>171</v>
      </c>
      <c r="F42" s="75" t="s">
        <v>487</v>
      </c>
      <c r="G42" s="75" t="s">
        <v>104</v>
      </c>
    </row>
    <row r="43" spans="1:7" ht="60.75" customHeight="1">
      <c r="A43" s="3">
        <v>41</v>
      </c>
      <c r="B43" s="71" t="s">
        <v>429</v>
      </c>
      <c r="C43" s="76">
        <v>43504</v>
      </c>
      <c r="D43" s="88">
        <v>60</v>
      </c>
      <c r="E43" s="71" t="s">
        <v>171</v>
      </c>
      <c r="F43" s="71" t="s">
        <v>493</v>
      </c>
      <c r="G43" s="71" t="s">
        <v>104</v>
      </c>
    </row>
    <row r="44" spans="1:7" ht="60.75" customHeight="1">
      <c r="A44" s="3">
        <v>42</v>
      </c>
      <c r="B44" s="71" t="s">
        <v>261</v>
      </c>
      <c r="C44" s="76">
        <v>43565</v>
      </c>
      <c r="D44" s="88">
        <v>105</v>
      </c>
      <c r="E44" s="71" t="s">
        <v>171</v>
      </c>
      <c r="F44" s="71" t="s">
        <v>496</v>
      </c>
      <c r="G44" s="71" t="s">
        <v>102</v>
      </c>
    </row>
    <row r="45" spans="1:7" ht="60.75" customHeight="1">
      <c r="A45" s="3">
        <v>43</v>
      </c>
      <c r="B45" s="71" t="s">
        <v>121</v>
      </c>
      <c r="C45" s="124">
        <v>43539</v>
      </c>
      <c r="D45" s="88">
        <v>50</v>
      </c>
      <c r="E45" s="71" t="s">
        <v>171</v>
      </c>
      <c r="F45" s="71" t="s">
        <v>505</v>
      </c>
      <c r="G45" s="71" t="s">
        <v>104</v>
      </c>
    </row>
    <row r="46" spans="1:7" ht="60.75" customHeight="1">
      <c r="A46" s="3">
        <v>44</v>
      </c>
      <c r="B46" s="71" t="s">
        <v>88</v>
      </c>
      <c r="C46" s="76">
        <v>43497</v>
      </c>
      <c r="D46" s="71">
        <v>220</v>
      </c>
      <c r="E46" s="71" t="s">
        <v>184</v>
      </c>
      <c r="F46" s="71" t="s">
        <v>479</v>
      </c>
      <c r="G46" s="71" t="s">
        <v>104</v>
      </c>
    </row>
    <row r="47" spans="1:7" ht="60.75" customHeight="1">
      <c r="A47" s="3">
        <v>45</v>
      </c>
      <c r="B47" s="71" t="s">
        <v>182</v>
      </c>
      <c r="C47" s="76">
        <v>43805</v>
      </c>
      <c r="D47" s="88">
        <v>100</v>
      </c>
      <c r="E47" s="71" t="s">
        <v>184</v>
      </c>
      <c r="F47" s="71" t="s">
        <v>485</v>
      </c>
      <c r="G47" s="71" t="s">
        <v>104</v>
      </c>
    </row>
    <row r="48" spans="1:7" ht="60.75" customHeight="1">
      <c r="A48" s="3">
        <v>46</v>
      </c>
      <c r="B48" s="71" t="s">
        <v>72</v>
      </c>
      <c r="C48" s="76">
        <v>43529</v>
      </c>
      <c r="D48" s="88">
        <v>500</v>
      </c>
      <c r="E48" s="71" t="s">
        <v>184</v>
      </c>
      <c r="F48" s="71" t="s">
        <v>488</v>
      </c>
      <c r="G48" s="71" t="s">
        <v>104</v>
      </c>
    </row>
    <row r="49" spans="1:7" ht="60.75" customHeight="1">
      <c r="A49" s="3">
        <v>47</v>
      </c>
      <c r="B49" s="71" t="s">
        <v>72</v>
      </c>
      <c r="C49" s="76">
        <v>43572</v>
      </c>
      <c r="D49" s="88">
        <v>100</v>
      </c>
      <c r="E49" s="71" t="s">
        <v>184</v>
      </c>
      <c r="F49" s="71" t="s">
        <v>489</v>
      </c>
      <c r="G49" s="71" t="s">
        <v>104</v>
      </c>
    </row>
    <row r="50" spans="1:7" ht="60.75" customHeight="1">
      <c r="A50" s="3">
        <v>48</v>
      </c>
      <c r="B50" s="75" t="s">
        <v>225</v>
      </c>
      <c r="C50" s="72">
        <v>43484</v>
      </c>
      <c r="D50" s="87">
        <v>8</v>
      </c>
      <c r="E50" s="75" t="s">
        <v>61</v>
      </c>
      <c r="F50" s="75" t="s">
        <v>439</v>
      </c>
      <c r="G50" s="75" t="s">
        <v>102</v>
      </c>
    </row>
    <row r="51" spans="1:7" ht="60.75" customHeight="1">
      <c r="A51" s="3">
        <v>49</v>
      </c>
      <c r="B51" s="75" t="s">
        <v>225</v>
      </c>
      <c r="C51" s="72">
        <v>43533</v>
      </c>
      <c r="D51" s="87">
        <v>8</v>
      </c>
      <c r="E51" s="75" t="s">
        <v>61</v>
      </c>
      <c r="F51" s="75" t="s">
        <v>439</v>
      </c>
      <c r="G51" s="75" t="s">
        <v>102</v>
      </c>
    </row>
    <row r="52" spans="1:7" ht="60.75" customHeight="1">
      <c r="A52" s="3">
        <v>50</v>
      </c>
      <c r="B52" s="85" t="s">
        <v>50</v>
      </c>
      <c r="C52" s="75" t="s">
        <v>220</v>
      </c>
      <c r="D52" s="85">
        <v>100</v>
      </c>
      <c r="E52" s="75" t="s">
        <v>61</v>
      </c>
      <c r="F52" s="85" t="s">
        <v>444</v>
      </c>
      <c r="G52" s="85" t="s">
        <v>102</v>
      </c>
    </row>
    <row r="53" spans="1:7" ht="60.75" customHeight="1">
      <c r="A53" s="3">
        <v>51</v>
      </c>
      <c r="B53" s="75" t="s">
        <v>219</v>
      </c>
      <c r="C53" s="75" t="s">
        <v>220</v>
      </c>
      <c r="D53" s="75">
        <v>25</v>
      </c>
      <c r="E53" s="75" t="s">
        <v>61</v>
      </c>
      <c r="F53" s="75" t="s">
        <v>461</v>
      </c>
      <c r="G53" s="75" t="s">
        <v>104</v>
      </c>
    </row>
    <row r="54" spans="1:7" ht="60.75" customHeight="1">
      <c r="A54" s="3">
        <v>52</v>
      </c>
      <c r="B54" s="134" t="s">
        <v>219</v>
      </c>
      <c r="C54" s="75" t="s">
        <v>220</v>
      </c>
      <c r="D54" s="53">
        <v>200</v>
      </c>
      <c r="E54" s="39" t="s">
        <v>61</v>
      </c>
      <c r="F54" s="53" t="s">
        <v>463</v>
      </c>
      <c r="G54" s="53" t="s">
        <v>104</v>
      </c>
    </row>
    <row r="55" spans="1:7" ht="60.75" customHeight="1">
      <c r="A55" s="3">
        <v>53</v>
      </c>
      <c r="B55" s="134" t="s">
        <v>219</v>
      </c>
      <c r="C55" s="75" t="s">
        <v>220</v>
      </c>
      <c r="D55" s="53">
        <v>3</v>
      </c>
      <c r="E55" s="39" t="s">
        <v>61</v>
      </c>
      <c r="F55" s="53" t="s">
        <v>465</v>
      </c>
      <c r="G55" s="53" t="s">
        <v>104</v>
      </c>
    </row>
    <row r="56" spans="1:7" ht="60.75" customHeight="1">
      <c r="A56" s="3">
        <v>54</v>
      </c>
      <c r="B56" s="117" t="s">
        <v>236</v>
      </c>
      <c r="C56" s="72" t="s">
        <v>334</v>
      </c>
      <c r="D56" s="39">
        <v>745</v>
      </c>
      <c r="E56" s="39" t="s">
        <v>61</v>
      </c>
      <c r="F56" s="39" t="s">
        <v>467</v>
      </c>
      <c r="G56" s="39" t="s">
        <v>104</v>
      </c>
    </row>
    <row r="57" spans="1:7" ht="60.75" customHeight="1">
      <c r="A57" s="3">
        <v>55</v>
      </c>
      <c r="B57" s="75" t="s">
        <v>249</v>
      </c>
      <c r="C57" s="72">
        <v>43570</v>
      </c>
      <c r="D57" s="52">
        <v>10</v>
      </c>
      <c r="E57" s="39" t="s">
        <v>61</v>
      </c>
      <c r="F57" s="39" t="s">
        <v>475</v>
      </c>
      <c r="G57" s="39" t="s">
        <v>104</v>
      </c>
    </row>
    <row r="58" spans="1:7" ht="60.75" customHeight="1">
      <c r="A58" s="3">
        <v>56</v>
      </c>
      <c r="B58" s="75" t="s">
        <v>249</v>
      </c>
      <c r="C58" s="72">
        <v>43571</v>
      </c>
      <c r="D58" s="87">
        <v>15</v>
      </c>
      <c r="E58" s="75" t="s">
        <v>61</v>
      </c>
      <c r="F58" s="75" t="s">
        <v>476</v>
      </c>
      <c r="G58" s="75" t="s">
        <v>104</v>
      </c>
    </row>
    <row r="59" spans="1:7" ht="60.75" customHeight="1">
      <c r="A59" s="3">
        <v>57</v>
      </c>
      <c r="B59" s="75" t="s">
        <v>249</v>
      </c>
      <c r="C59" s="72">
        <v>43574</v>
      </c>
      <c r="D59" s="87">
        <v>30</v>
      </c>
      <c r="E59" s="75" t="s">
        <v>61</v>
      </c>
      <c r="F59" s="75" t="s">
        <v>475</v>
      </c>
      <c r="G59" s="75" t="s">
        <v>104</v>
      </c>
    </row>
    <row r="60" spans="1:7" ht="60.75" customHeight="1">
      <c r="A60" s="3">
        <v>58</v>
      </c>
      <c r="B60" s="75" t="s">
        <v>154</v>
      </c>
      <c r="C60" s="72" t="s">
        <v>494</v>
      </c>
      <c r="D60" s="75">
        <v>45</v>
      </c>
      <c r="E60" s="75" t="s">
        <v>206</v>
      </c>
      <c r="F60" s="75" t="s">
        <v>495</v>
      </c>
      <c r="G60" s="75" t="s">
        <v>102</v>
      </c>
    </row>
    <row r="61" spans="1:7" ht="60.75" customHeight="1">
      <c r="A61" s="3">
        <v>59</v>
      </c>
      <c r="B61" s="94" t="s">
        <v>228</v>
      </c>
      <c r="C61" s="136" t="s">
        <v>497</v>
      </c>
      <c r="D61" s="94">
        <v>300</v>
      </c>
      <c r="E61" s="75" t="s">
        <v>61</v>
      </c>
      <c r="F61" s="94" t="s">
        <v>105</v>
      </c>
      <c r="G61" s="94" t="s">
        <v>102</v>
      </c>
    </row>
    <row r="62" spans="1:7" ht="60.75" customHeight="1">
      <c r="A62" s="3">
        <v>60</v>
      </c>
      <c r="B62" s="72" t="s">
        <v>95</v>
      </c>
      <c r="C62" s="113" t="s">
        <v>448</v>
      </c>
      <c r="D62" s="98" t="s">
        <v>449</v>
      </c>
      <c r="E62" s="72" t="s">
        <v>71</v>
      </c>
      <c r="F62" s="72" t="s">
        <v>450</v>
      </c>
      <c r="G62" s="72" t="s">
        <v>102</v>
      </c>
    </row>
    <row r="63" spans="1:7" ht="60.75" customHeight="1">
      <c r="A63" s="3">
        <v>61</v>
      </c>
      <c r="B63" s="75" t="s">
        <v>201</v>
      </c>
      <c r="C63" s="72">
        <v>2019</v>
      </c>
      <c r="D63" s="85">
        <f>5+3</f>
        <v>8</v>
      </c>
      <c r="E63" s="75" t="s">
        <v>71</v>
      </c>
      <c r="F63" s="75" t="s">
        <v>458</v>
      </c>
      <c r="G63" s="75" t="s">
        <v>104</v>
      </c>
    </row>
    <row r="64" spans="1:7" ht="60.75" customHeight="1">
      <c r="A64" s="3">
        <v>62</v>
      </c>
      <c r="B64" s="85" t="s">
        <v>254</v>
      </c>
      <c r="C64" s="135" t="s">
        <v>477</v>
      </c>
      <c r="D64" s="85">
        <v>150</v>
      </c>
      <c r="E64" s="86" t="s">
        <v>71</v>
      </c>
      <c r="F64" s="85" t="s">
        <v>478</v>
      </c>
      <c r="G64" s="85" t="s">
        <v>104</v>
      </c>
    </row>
    <row r="65" spans="1:7" ht="60.75" customHeight="1">
      <c r="A65" s="3">
        <v>63</v>
      </c>
      <c r="B65" s="72" t="s">
        <v>95</v>
      </c>
      <c r="C65" s="113" t="s">
        <v>480</v>
      </c>
      <c r="D65" s="98" t="s">
        <v>395</v>
      </c>
      <c r="E65" s="72" t="s">
        <v>71</v>
      </c>
      <c r="F65" s="72" t="s">
        <v>481</v>
      </c>
      <c r="G65" s="72" t="s">
        <v>104</v>
      </c>
    </row>
    <row r="66" spans="1:7" ht="60.75" customHeight="1">
      <c r="A66" s="3">
        <v>64</v>
      </c>
      <c r="B66" s="75" t="s">
        <v>72</v>
      </c>
      <c r="C66" s="72" t="s">
        <v>208</v>
      </c>
      <c r="D66" s="87">
        <v>50</v>
      </c>
      <c r="E66" s="75" t="s">
        <v>71</v>
      </c>
      <c r="F66" s="75" t="s">
        <v>490</v>
      </c>
      <c r="G66" s="75" t="s">
        <v>104</v>
      </c>
    </row>
    <row r="67" spans="1:7" ht="60.75" customHeight="1">
      <c r="A67" s="3">
        <v>65</v>
      </c>
      <c r="B67" s="83" t="s">
        <v>228</v>
      </c>
      <c r="C67" s="99">
        <v>43784</v>
      </c>
      <c r="D67" s="83">
        <v>200</v>
      </c>
      <c r="E67" s="94" t="s">
        <v>71</v>
      </c>
      <c r="F67" s="83" t="s">
        <v>504</v>
      </c>
      <c r="G67" s="83" t="s">
        <v>104</v>
      </c>
    </row>
    <row r="69" spans="1:7">
      <c r="F69" s="9" t="s">
        <v>506</v>
      </c>
      <c r="G69" s="13">
        <f>(SUM(D3:D67))+C90</f>
        <v>7826</v>
      </c>
    </row>
    <row r="70" spans="1:7">
      <c r="F70" s="9" t="s">
        <v>106</v>
      </c>
      <c r="G70" s="13">
        <v>6538</v>
      </c>
    </row>
    <row r="71" spans="1:7">
      <c r="F71" s="9" t="s">
        <v>31</v>
      </c>
      <c r="G71" s="13">
        <v>2758</v>
      </c>
    </row>
    <row r="72" spans="1:7" ht="23.25" customHeight="1">
      <c r="F72" s="9" t="s">
        <v>32</v>
      </c>
      <c r="G72" s="14">
        <v>1610</v>
      </c>
    </row>
    <row r="73" spans="1:7">
      <c r="F73" s="11" t="s">
        <v>27</v>
      </c>
      <c r="G73" s="15">
        <f>SUM(G69:G72)</f>
        <v>18732</v>
      </c>
    </row>
    <row r="76" spans="1:7" ht="43.5" customHeight="1">
      <c r="B76" s="209" t="s">
        <v>899</v>
      </c>
      <c r="C76" s="210"/>
    </row>
    <row r="77" spans="1:7">
      <c r="B77" s="188" t="s">
        <v>141</v>
      </c>
      <c r="C77" s="187">
        <f>88+52+9+9+1+7+1</f>
        <v>167</v>
      </c>
    </row>
    <row r="78" spans="1:7">
      <c r="B78" s="188" t="s">
        <v>142</v>
      </c>
      <c r="C78" s="187">
        <v>89</v>
      </c>
    </row>
    <row r="79" spans="1:7">
      <c r="B79" s="188" t="s">
        <v>137</v>
      </c>
      <c r="C79" s="187">
        <f>10+16+3+25+1</f>
        <v>55</v>
      </c>
    </row>
    <row r="80" spans="1:7">
      <c r="B80" s="188" t="s">
        <v>55</v>
      </c>
      <c r="C80" s="187">
        <f>25+7+13+2+1+1</f>
        <v>49</v>
      </c>
    </row>
    <row r="81" spans="2:3">
      <c r="B81" s="188" t="s">
        <v>865</v>
      </c>
      <c r="C81" s="187">
        <f>6+1+3+2</f>
        <v>12</v>
      </c>
    </row>
    <row r="82" spans="2:3">
      <c r="B82" s="188" t="s">
        <v>41</v>
      </c>
      <c r="C82" s="187">
        <f>2+8</f>
        <v>10</v>
      </c>
    </row>
    <row r="83" spans="2:3" ht="30">
      <c r="B83" s="188" t="s">
        <v>136</v>
      </c>
      <c r="C83" s="187">
        <f>5+3</f>
        <v>8</v>
      </c>
    </row>
    <row r="84" spans="2:3">
      <c r="B84" s="188" t="s">
        <v>45</v>
      </c>
      <c r="C84" s="187">
        <v>7</v>
      </c>
    </row>
    <row r="85" spans="2:3">
      <c r="B85" s="188" t="s">
        <v>140</v>
      </c>
      <c r="C85" s="187">
        <v>5</v>
      </c>
    </row>
    <row r="86" spans="2:3">
      <c r="B86" s="188" t="s">
        <v>898</v>
      </c>
      <c r="C86" s="187">
        <v>5</v>
      </c>
    </row>
    <row r="87" spans="2:3">
      <c r="B87" s="188" t="s">
        <v>60</v>
      </c>
      <c r="C87" s="187">
        <v>2</v>
      </c>
    </row>
    <row r="88" spans="2:3">
      <c r="B88" s="188" t="s">
        <v>138</v>
      </c>
      <c r="C88" s="187">
        <v>2</v>
      </c>
    </row>
    <row r="89" spans="2:3">
      <c r="B89" s="188" t="s">
        <v>139</v>
      </c>
      <c r="C89" s="187">
        <v>2</v>
      </c>
    </row>
    <row r="90" spans="2:3">
      <c r="C90">
        <f>SUM(C77:C89)</f>
        <v>413</v>
      </c>
    </row>
    <row r="92" spans="2:3">
      <c r="B92" s="7"/>
    </row>
  </sheetData>
  <sortState ref="B77:C89">
    <sortCondition descending="1" ref="C77"/>
  </sortState>
  <mergeCells count="2">
    <mergeCell ref="A1:G1"/>
    <mergeCell ref="B76:C76"/>
  </mergeCells>
  <pageMargins left="0.70866141732283505" right="0.70866141732283505" top="0.74803149606299202" bottom="0.74803149606299202" header="0.31496062992126" footer="0.31496062992126"/>
  <pageSetup paperSize="9" scale="34" fitToHeight="2" orientation="portrait"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A1:G30"/>
  <sheetViews>
    <sheetView topLeftCell="A18" zoomScaleNormal="100" workbookViewId="0">
      <selection activeCell="C26" sqref="C26"/>
    </sheetView>
  </sheetViews>
  <sheetFormatPr defaultRowHeight="15"/>
  <cols>
    <col min="1" max="1" width="5.28515625" customWidth="1"/>
    <col min="2" max="2" width="18" customWidth="1"/>
    <col min="3" max="3" width="13.42578125" customWidth="1"/>
    <col min="4" max="4" width="15.7109375" style="8" customWidth="1"/>
    <col min="5" max="5" width="17.28515625" customWidth="1"/>
    <col min="6" max="6" width="47.42578125" customWidth="1"/>
    <col min="7" max="7" width="18" customWidth="1"/>
  </cols>
  <sheetData>
    <row r="1" spans="1:7" ht="64.5" customHeight="1" thickBot="1">
      <c r="A1" s="202" t="s">
        <v>19</v>
      </c>
      <c r="B1" s="202"/>
      <c r="C1" s="202"/>
      <c r="D1" s="202"/>
      <c r="E1" s="202"/>
      <c r="F1" s="202"/>
      <c r="G1" s="202"/>
    </row>
    <row r="2" spans="1:7">
      <c r="A2" s="3" t="s">
        <v>7</v>
      </c>
      <c r="B2" s="2" t="s">
        <v>2</v>
      </c>
      <c r="C2" s="1" t="s">
        <v>0</v>
      </c>
      <c r="D2" s="2" t="s">
        <v>1</v>
      </c>
      <c r="E2" s="1" t="s">
        <v>4</v>
      </c>
      <c r="F2" s="2" t="s">
        <v>3</v>
      </c>
      <c r="G2" s="2" t="s">
        <v>5</v>
      </c>
    </row>
    <row r="3" spans="1:7" ht="46.5" customHeight="1">
      <c r="A3" s="3">
        <v>1</v>
      </c>
      <c r="B3" s="76" t="s">
        <v>167</v>
      </c>
      <c r="C3" s="76" t="s">
        <v>507</v>
      </c>
      <c r="D3" s="88">
        <v>50</v>
      </c>
      <c r="E3" s="71" t="s">
        <v>213</v>
      </c>
      <c r="F3" s="71" t="s">
        <v>508</v>
      </c>
      <c r="G3" s="71" t="s">
        <v>108</v>
      </c>
    </row>
    <row r="4" spans="1:7" ht="46.5" customHeight="1">
      <c r="A4" s="3">
        <v>2</v>
      </c>
      <c r="B4" s="76" t="s">
        <v>167</v>
      </c>
      <c r="C4" s="76" t="s">
        <v>507</v>
      </c>
      <c r="D4" s="88">
        <v>50</v>
      </c>
      <c r="E4" s="71" t="s">
        <v>171</v>
      </c>
      <c r="F4" s="71" t="s">
        <v>508</v>
      </c>
      <c r="G4" s="71" t="s">
        <v>108</v>
      </c>
    </row>
    <row r="5" spans="1:7" ht="46.5" customHeight="1">
      <c r="A5" s="3">
        <v>3</v>
      </c>
      <c r="B5" s="76" t="s">
        <v>152</v>
      </c>
      <c r="C5" s="76">
        <v>43573</v>
      </c>
      <c r="D5" s="88">
        <v>200</v>
      </c>
      <c r="E5" s="71" t="s">
        <v>213</v>
      </c>
      <c r="F5" s="71" t="s">
        <v>509</v>
      </c>
      <c r="G5" s="71" t="s">
        <v>108</v>
      </c>
    </row>
    <row r="6" spans="1:7" ht="46.5" customHeight="1">
      <c r="A6" s="3">
        <v>4</v>
      </c>
      <c r="B6" s="76" t="s">
        <v>152</v>
      </c>
      <c r="C6" s="76">
        <v>43609</v>
      </c>
      <c r="D6" s="88">
        <v>70</v>
      </c>
      <c r="E6" s="71" t="s">
        <v>213</v>
      </c>
      <c r="F6" s="71" t="s">
        <v>510</v>
      </c>
      <c r="G6" s="71" t="s">
        <v>108</v>
      </c>
    </row>
    <row r="7" spans="1:7" ht="46.5" customHeight="1">
      <c r="A7" s="3">
        <v>5</v>
      </c>
      <c r="B7" s="76" t="s">
        <v>152</v>
      </c>
      <c r="C7" s="76">
        <v>43625</v>
      </c>
      <c r="D7" s="88">
        <v>70</v>
      </c>
      <c r="E7" s="71" t="s">
        <v>213</v>
      </c>
      <c r="F7" s="71" t="s">
        <v>510</v>
      </c>
      <c r="G7" s="71" t="s">
        <v>108</v>
      </c>
    </row>
    <row r="8" spans="1:7" ht="46.5" customHeight="1">
      <c r="A8" s="3">
        <v>6</v>
      </c>
      <c r="B8" s="76" t="s">
        <v>152</v>
      </c>
      <c r="C8" s="76">
        <v>43640</v>
      </c>
      <c r="D8" s="88">
        <v>70</v>
      </c>
      <c r="E8" s="71" t="s">
        <v>213</v>
      </c>
      <c r="F8" s="71" t="s">
        <v>510</v>
      </c>
      <c r="G8" s="71" t="s">
        <v>108</v>
      </c>
    </row>
    <row r="9" spans="1:7" ht="46.5" customHeight="1">
      <c r="A9" s="3">
        <v>7</v>
      </c>
      <c r="B9" s="71" t="s">
        <v>219</v>
      </c>
      <c r="C9" s="71" t="s">
        <v>220</v>
      </c>
      <c r="D9" s="92">
        <v>27</v>
      </c>
      <c r="E9" s="71" t="s">
        <v>171</v>
      </c>
      <c r="F9" s="92" t="s">
        <v>511</v>
      </c>
      <c r="G9" s="92" t="s">
        <v>108</v>
      </c>
    </row>
    <row r="10" spans="1:7" ht="46.5" customHeight="1">
      <c r="A10" s="3">
        <v>8</v>
      </c>
      <c r="B10" s="76" t="s">
        <v>44</v>
      </c>
      <c r="C10" s="76">
        <v>43545</v>
      </c>
      <c r="D10" s="88">
        <v>100</v>
      </c>
      <c r="E10" s="71" t="s">
        <v>171</v>
      </c>
      <c r="F10" s="71" t="s">
        <v>508</v>
      </c>
      <c r="G10" s="71" t="s">
        <v>108</v>
      </c>
    </row>
    <row r="11" spans="1:7" ht="46.5" customHeight="1">
      <c r="A11" s="3">
        <v>9</v>
      </c>
      <c r="B11" s="76" t="s">
        <v>222</v>
      </c>
      <c r="C11" s="76">
        <v>43661</v>
      </c>
      <c r="D11" s="71">
        <v>50</v>
      </c>
      <c r="E11" s="71" t="s">
        <v>171</v>
      </c>
      <c r="F11" s="71" t="s">
        <v>512</v>
      </c>
      <c r="G11" s="71" t="s">
        <v>108</v>
      </c>
    </row>
    <row r="12" spans="1:7" ht="46.5" customHeight="1">
      <c r="A12" s="3">
        <v>10</v>
      </c>
      <c r="B12" s="76" t="s">
        <v>222</v>
      </c>
      <c r="C12" s="76">
        <v>43771</v>
      </c>
      <c r="D12" s="71">
        <v>36</v>
      </c>
      <c r="E12" s="71" t="s">
        <v>171</v>
      </c>
      <c r="F12" s="71" t="s">
        <v>513</v>
      </c>
      <c r="G12" s="71" t="s">
        <v>108</v>
      </c>
    </row>
    <row r="13" spans="1:7" s="7" customFormat="1" ht="46.5" customHeight="1">
      <c r="A13" s="3">
        <v>11</v>
      </c>
      <c r="B13" s="71" t="s">
        <v>154</v>
      </c>
      <c r="C13" s="76">
        <v>43785</v>
      </c>
      <c r="D13" s="71">
        <v>200</v>
      </c>
      <c r="E13" s="71" t="s">
        <v>171</v>
      </c>
      <c r="F13" s="71" t="s">
        <v>19</v>
      </c>
      <c r="G13" s="71" t="s">
        <v>108</v>
      </c>
    </row>
    <row r="14" spans="1:7" ht="46.5" customHeight="1">
      <c r="A14" s="3">
        <v>12</v>
      </c>
      <c r="B14" s="71" t="s">
        <v>149</v>
      </c>
      <c r="C14" s="76">
        <v>43739</v>
      </c>
      <c r="D14" s="71">
        <v>30</v>
      </c>
      <c r="E14" s="71" t="s">
        <v>171</v>
      </c>
      <c r="F14" s="71" t="s">
        <v>514</v>
      </c>
      <c r="G14" s="71" t="s">
        <v>108</v>
      </c>
    </row>
    <row r="15" spans="1:7" ht="46.5" customHeight="1">
      <c r="A15" s="3">
        <v>13</v>
      </c>
      <c r="B15" s="76" t="s">
        <v>249</v>
      </c>
      <c r="C15" s="76">
        <v>43569</v>
      </c>
      <c r="D15" s="88">
        <v>50</v>
      </c>
      <c r="E15" s="71" t="s">
        <v>171</v>
      </c>
      <c r="F15" s="71" t="s">
        <v>515</v>
      </c>
      <c r="G15" s="71" t="s">
        <v>108</v>
      </c>
    </row>
    <row r="16" spans="1:7" ht="46.5" customHeight="1">
      <c r="A16" s="3">
        <v>14</v>
      </c>
      <c r="B16" s="76" t="s">
        <v>254</v>
      </c>
      <c r="C16" s="137" t="s">
        <v>516</v>
      </c>
      <c r="D16" s="133">
        <v>100</v>
      </c>
      <c r="E16" s="71" t="s">
        <v>171</v>
      </c>
      <c r="F16" s="133" t="s">
        <v>517</v>
      </c>
      <c r="G16" s="133" t="s">
        <v>108</v>
      </c>
    </row>
    <row r="17" spans="1:7" ht="46.5" customHeight="1">
      <c r="A17" s="3">
        <v>15</v>
      </c>
      <c r="B17" s="71" t="s">
        <v>833</v>
      </c>
      <c r="C17" s="76" t="s">
        <v>845</v>
      </c>
      <c r="D17" s="71">
        <v>30</v>
      </c>
      <c r="E17" s="71" t="s">
        <v>171</v>
      </c>
      <c r="F17" s="71" t="s">
        <v>846</v>
      </c>
      <c r="G17" s="71" t="s">
        <v>842</v>
      </c>
    </row>
    <row r="18" spans="1:7" ht="48" customHeight="1">
      <c r="A18" s="3">
        <v>16</v>
      </c>
      <c r="B18" s="71" t="s">
        <v>833</v>
      </c>
      <c r="C18" s="76" t="s">
        <v>847</v>
      </c>
      <c r="D18" s="71">
        <v>30</v>
      </c>
      <c r="E18" s="71" t="s">
        <v>171</v>
      </c>
      <c r="F18" s="71" t="s">
        <v>846</v>
      </c>
      <c r="G18" s="71" t="s">
        <v>842</v>
      </c>
    </row>
    <row r="19" spans="1:7" ht="48" customHeight="1">
      <c r="A19" s="3">
        <v>17</v>
      </c>
      <c r="B19" s="71" t="s">
        <v>885</v>
      </c>
      <c r="C19" s="76">
        <v>43710</v>
      </c>
      <c r="D19" s="71">
        <v>55</v>
      </c>
      <c r="E19" s="71" t="s">
        <v>171</v>
      </c>
      <c r="F19" s="71" t="s">
        <v>508</v>
      </c>
      <c r="G19" s="71" t="s">
        <v>842</v>
      </c>
    </row>
    <row r="20" spans="1:7" ht="48" customHeight="1">
      <c r="A20" s="3">
        <v>18</v>
      </c>
      <c r="B20" s="71" t="s">
        <v>859</v>
      </c>
      <c r="C20" s="76" t="s">
        <v>886</v>
      </c>
      <c r="D20" s="71">
        <v>55</v>
      </c>
      <c r="E20" s="71" t="s">
        <v>171</v>
      </c>
      <c r="F20" s="71" t="s">
        <v>508</v>
      </c>
      <c r="G20" s="71" t="s">
        <v>842</v>
      </c>
    </row>
    <row r="21" spans="1:7" ht="48" customHeight="1">
      <c r="A21" s="3">
        <v>19</v>
      </c>
      <c r="B21" s="71" t="s">
        <v>887</v>
      </c>
      <c r="C21" s="76" t="s">
        <v>888</v>
      </c>
      <c r="D21" s="71">
        <v>62</v>
      </c>
      <c r="E21" s="71" t="s">
        <v>171</v>
      </c>
      <c r="F21" s="71" t="s">
        <v>508</v>
      </c>
      <c r="G21" s="71" t="s">
        <v>842</v>
      </c>
    </row>
    <row r="22" spans="1:7" ht="48" customHeight="1">
      <c r="A22" s="3">
        <v>20</v>
      </c>
      <c r="B22" s="71" t="s">
        <v>159</v>
      </c>
      <c r="C22" s="76">
        <v>43626</v>
      </c>
      <c r="D22" s="71">
        <v>65</v>
      </c>
      <c r="E22" s="71" t="s">
        <v>171</v>
      </c>
      <c r="F22" s="71" t="s">
        <v>508</v>
      </c>
      <c r="G22" s="71" t="s">
        <v>842</v>
      </c>
    </row>
    <row r="23" spans="1:7" ht="48" customHeight="1">
      <c r="A23" s="3">
        <v>21</v>
      </c>
      <c r="B23" s="71" t="s">
        <v>889</v>
      </c>
      <c r="C23" s="76">
        <v>43507</v>
      </c>
      <c r="D23" s="71">
        <v>50</v>
      </c>
      <c r="E23" s="71" t="s">
        <v>171</v>
      </c>
      <c r="F23" s="71" t="s">
        <v>508</v>
      </c>
      <c r="G23" s="71" t="s">
        <v>842</v>
      </c>
    </row>
    <row r="24" spans="1:7" ht="48" customHeight="1">
      <c r="A24" s="3">
        <v>22</v>
      </c>
      <c r="B24" s="71" t="s">
        <v>870</v>
      </c>
      <c r="C24" s="76" t="s">
        <v>890</v>
      </c>
      <c r="D24" s="71">
        <v>45</v>
      </c>
      <c r="E24" s="71" t="s">
        <v>171</v>
      </c>
      <c r="F24" s="71" t="s">
        <v>508</v>
      </c>
      <c r="G24" s="71" t="s">
        <v>842</v>
      </c>
    </row>
    <row r="25" spans="1:7">
      <c r="A25" s="8"/>
      <c r="C25" s="8"/>
      <c r="E25" s="8"/>
      <c r="F25" s="8"/>
      <c r="G25" s="8"/>
    </row>
    <row r="26" spans="1:7">
      <c r="D26"/>
      <c r="F26" s="9" t="s">
        <v>274</v>
      </c>
      <c r="G26" s="13">
        <f>SUM(D3:D24)</f>
        <v>1495</v>
      </c>
    </row>
    <row r="27" spans="1:7">
      <c r="F27" s="9" t="s">
        <v>68</v>
      </c>
      <c r="G27" s="13">
        <v>2242</v>
      </c>
    </row>
    <row r="28" spans="1:7">
      <c r="F28" s="9" t="s">
        <v>35</v>
      </c>
      <c r="G28" s="13">
        <v>745</v>
      </c>
    </row>
    <row r="29" spans="1:7">
      <c r="F29" s="9" t="s">
        <v>36</v>
      </c>
      <c r="G29" s="14">
        <v>0</v>
      </c>
    </row>
    <row r="30" spans="1:7">
      <c r="F30" s="11" t="s">
        <v>27</v>
      </c>
      <c r="G30" s="15">
        <f>SUM(G26:G29)</f>
        <v>4482</v>
      </c>
    </row>
  </sheetData>
  <mergeCells count="1">
    <mergeCell ref="A1:G1"/>
  </mergeCells>
  <pageMargins left="0.706666666666667" right="0.70866141732283505" top="0.74803149606299202" bottom="0.74803149606299202" header="0.31496062992126" footer="0.31496062992126"/>
  <pageSetup paperSize="9" scale="63"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J64"/>
  <sheetViews>
    <sheetView topLeftCell="A46" workbookViewId="0">
      <selection activeCell="B52" sqref="B52"/>
    </sheetView>
  </sheetViews>
  <sheetFormatPr defaultRowHeight="15"/>
  <cols>
    <col min="1" max="1" width="5.28515625" customWidth="1"/>
    <col min="2" max="2" width="18" customWidth="1"/>
    <col min="3" max="3" width="20.28515625" style="166" customWidth="1"/>
    <col min="4" max="4" width="9.42578125" style="8" customWidth="1"/>
    <col min="5" max="5" width="17" customWidth="1"/>
    <col min="6" max="6" width="54" customWidth="1"/>
    <col min="7" max="7" width="18" customWidth="1"/>
    <col min="9" max="9" width="18.7109375" customWidth="1"/>
  </cols>
  <sheetData>
    <row r="1" spans="1:10" ht="64.5" customHeight="1" thickBot="1">
      <c r="A1" s="202" t="s">
        <v>20</v>
      </c>
      <c r="B1" s="202"/>
      <c r="C1" s="202"/>
      <c r="D1" s="202"/>
      <c r="E1" s="202"/>
      <c r="F1" s="202"/>
      <c r="G1" s="202"/>
    </row>
    <row r="2" spans="1:10" ht="26.25">
      <c r="A2" s="3" t="s">
        <v>7</v>
      </c>
      <c r="B2" s="2" t="s">
        <v>2</v>
      </c>
      <c r="C2" s="162" t="s">
        <v>0</v>
      </c>
      <c r="D2" s="2" t="s">
        <v>1</v>
      </c>
      <c r="E2" s="1" t="s">
        <v>4</v>
      </c>
      <c r="F2" s="2" t="s">
        <v>3</v>
      </c>
      <c r="G2" s="2" t="s">
        <v>5</v>
      </c>
    </row>
    <row r="3" spans="1:10" ht="49.5" customHeight="1">
      <c r="A3" s="3">
        <v>1</v>
      </c>
      <c r="B3" s="71" t="s">
        <v>178</v>
      </c>
      <c r="C3" s="124">
        <v>2019</v>
      </c>
      <c r="D3" s="120">
        <v>1000</v>
      </c>
      <c r="E3" s="71" t="s">
        <v>351</v>
      </c>
      <c r="F3" s="120" t="s">
        <v>535</v>
      </c>
      <c r="G3" s="120" t="s">
        <v>20</v>
      </c>
      <c r="I3" s="25" t="s">
        <v>61</v>
      </c>
      <c r="J3" s="168">
        <f>SUM(D45:D51)</f>
        <v>1121</v>
      </c>
    </row>
    <row r="4" spans="1:10" ht="49.5" customHeight="1">
      <c r="A4" s="3">
        <v>2</v>
      </c>
      <c r="B4" s="71" t="s">
        <v>182</v>
      </c>
      <c r="C4" s="124" t="s">
        <v>522</v>
      </c>
      <c r="D4" s="140">
        <v>1500</v>
      </c>
      <c r="E4" s="71" t="s">
        <v>856</v>
      </c>
      <c r="F4" s="120" t="s">
        <v>524</v>
      </c>
      <c r="G4" s="120" t="s">
        <v>20</v>
      </c>
    </row>
    <row r="5" spans="1:10" ht="49.5" customHeight="1">
      <c r="A5" s="3">
        <v>3</v>
      </c>
      <c r="B5" s="76" t="s">
        <v>228</v>
      </c>
      <c r="C5" s="124">
        <v>43522</v>
      </c>
      <c r="D5" s="88">
        <v>100</v>
      </c>
      <c r="E5" s="71" t="s">
        <v>230</v>
      </c>
      <c r="F5" s="71" t="s">
        <v>530</v>
      </c>
      <c r="G5" s="71" t="s">
        <v>20</v>
      </c>
    </row>
    <row r="6" spans="1:10" ht="49.5" customHeight="1">
      <c r="A6" s="3">
        <v>4</v>
      </c>
      <c r="B6" s="71" t="s">
        <v>170</v>
      </c>
      <c r="C6" s="124">
        <v>43754</v>
      </c>
      <c r="D6" s="88">
        <v>150</v>
      </c>
      <c r="E6" s="71" t="s">
        <v>171</v>
      </c>
      <c r="F6" s="71" t="s">
        <v>518</v>
      </c>
      <c r="G6" s="71" t="s">
        <v>20</v>
      </c>
    </row>
    <row r="7" spans="1:10" ht="49.5" customHeight="1">
      <c r="A7" s="3">
        <v>5</v>
      </c>
      <c r="B7" s="71" t="s">
        <v>170</v>
      </c>
      <c r="C7" s="124">
        <v>43759</v>
      </c>
      <c r="D7" s="88">
        <v>150</v>
      </c>
      <c r="E7" s="71" t="s">
        <v>171</v>
      </c>
      <c r="F7" s="71" t="s">
        <v>518</v>
      </c>
      <c r="G7" s="71" t="s">
        <v>20</v>
      </c>
    </row>
    <row r="8" spans="1:10" ht="49.5" customHeight="1">
      <c r="A8" s="3">
        <v>6</v>
      </c>
      <c r="B8" s="76" t="s">
        <v>167</v>
      </c>
      <c r="C8" s="124" t="s">
        <v>519</v>
      </c>
      <c r="D8" s="88">
        <v>100</v>
      </c>
      <c r="E8" s="71" t="s">
        <v>171</v>
      </c>
      <c r="F8" s="71" t="s">
        <v>520</v>
      </c>
      <c r="G8" s="71" t="s">
        <v>20</v>
      </c>
    </row>
    <row r="9" spans="1:10" ht="49.5" customHeight="1">
      <c r="A9" s="3">
        <v>7</v>
      </c>
      <c r="B9" s="71" t="s">
        <v>182</v>
      </c>
      <c r="C9" s="167">
        <v>43811</v>
      </c>
      <c r="D9" s="140">
        <v>50</v>
      </c>
      <c r="E9" s="71" t="s">
        <v>171</v>
      </c>
      <c r="F9" s="140" t="s">
        <v>521</v>
      </c>
      <c r="G9" s="71" t="s">
        <v>20</v>
      </c>
      <c r="H9" s="168"/>
    </row>
    <row r="10" spans="1:10" ht="49.5" customHeight="1">
      <c r="A10" s="3">
        <v>8</v>
      </c>
      <c r="B10" s="76" t="s">
        <v>44</v>
      </c>
      <c r="C10" s="124">
        <v>43521</v>
      </c>
      <c r="D10" s="88">
        <v>70</v>
      </c>
      <c r="E10" s="71" t="s">
        <v>171</v>
      </c>
      <c r="F10" s="71" t="s">
        <v>528</v>
      </c>
      <c r="G10" s="71" t="s">
        <v>20</v>
      </c>
    </row>
    <row r="11" spans="1:10" ht="49.5" customHeight="1">
      <c r="A11" s="3">
        <v>9</v>
      </c>
      <c r="B11" s="76" t="s">
        <v>222</v>
      </c>
      <c r="C11" s="124">
        <v>43748</v>
      </c>
      <c r="D11" s="71">
        <v>70</v>
      </c>
      <c r="E11" s="71" t="s">
        <v>171</v>
      </c>
      <c r="F11" s="71" t="s">
        <v>529</v>
      </c>
      <c r="G11" s="71" t="s">
        <v>20</v>
      </c>
    </row>
    <row r="12" spans="1:10" ht="49.5" customHeight="1">
      <c r="A12" s="3">
        <v>10</v>
      </c>
      <c r="B12" s="76" t="s">
        <v>222</v>
      </c>
      <c r="C12" s="124">
        <v>43750</v>
      </c>
      <c r="D12" s="71">
        <v>50</v>
      </c>
      <c r="E12" s="71" t="s">
        <v>171</v>
      </c>
      <c r="F12" s="71" t="s">
        <v>529</v>
      </c>
      <c r="G12" s="71" t="s">
        <v>20</v>
      </c>
    </row>
    <row r="13" spans="1:10" ht="49.5" customHeight="1">
      <c r="A13" s="3">
        <v>11</v>
      </c>
      <c r="B13" s="76" t="s">
        <v>222</v>
      </c>
      <c r="C13" s="124">
        <v>43752</v>
      </c>
      <c r="D13" s="71">
        <v>100</v>
      </c>
      <c r="E13" s="71" t="s">
        <v>171</v>
      </c>
      <c r="F13" s="71" t="s">
        <v>529</v>
      </c>
      <c r="G13" s="71" t="s">
        <v>20</v>
      </c>
    </row>
    <row r="14" spans="1:10" ht="49.5" customHeight="1">
      <c r="A14" s="3">
        <v>12</v>
      </c>
      <c r="B14" s="76" t="s">
        <v>222</v>
      </c>
      <c r="C14" s="124">
        <v>43756</v>
      </c>
      <c r="D14" s="71">
        <v>50</v>
      </c>
      <c r="E14" s="71" t="s">
        <v>171</v>
      </c>
      <c r="F14" s="71" t="s">
        <v>529</v>
      </c>
      <c r="G14" s="71" t="s">
        <v>20</v>
      </c>
    </row>
    <row r="15" spans="1:10" ht="49.5" customHeight="1">
      <c r="A15" s="3">
        <v>13</v>
      </c>
      <c r="B15" s="76" t="s">
        <v>222</v>
      </c>
      <c r="C15" s="124">
        <v>43775</v>
      </c>
      <c r="D15" s="71">
        <v>70</v>
      </c>
      <c r="E15" s="71" t="s">
        <v>171</v>
      </c>
      <c r="F15" s="71" t="s">
        <v>529</v>
      </c>
      <c r="G15" s="71" t="s">
        <v>20</v>
      </c>
    </row>
    <row r="16" spans="1:10" ht="49.5" customHeight="1">
      <c r="A16" s="3">
        <v>14</v>
      </c>
      <c r="B16" s="76" t="s">
        <v>222</v>
      </c>
      <c r="C16" s="124">
        <v>43776</v>
      </c>
      <c r="D16" s="71">
        <v>60</v>
      </c>
      <c r="E16" s="71" t="s">
        <v>171</v>
      </c>
      <c r="F16" s="71" t="s">
        <v>529</v>
      </c>
      <c r="G16" s="71" t="s">
        <v>20</v>
      </c>
    </row>
    <row r="17" spans="1:7" ht="49.5" customHeight="1">
      <c r="A17" s="3">
        <v>15</v>
      </c>
      <c r="B17" s="76" t="s">
        <v>228</v>
      </c>
      <c r="C17" s="124">
        <v>43522</v>
      </c>
      <c r="D17" s="88">
        <v>70</v>
      </c>
      <c r="E17" s="71" t="s">
        <v>171</v>
      </c>
      <c r="F17" s="71" t="s">
        <v>528</v>
      </c>
      <c r="G17" s="71" t="s">
        <v>20</v>
      </c>
    </row>
    <row r="18" spans="1:7" ht="49.5" customHeight="1">
      <c r="A18" s="3">
        <v>16</v>
      </c>
      <c r="B18" s="71" t="s">
        <v>429</v>
      </c>
      <c r="C18" s="124">
        <v>43781</v>
      </c>
      <c r="D18" s="71">
        <v>100</v>
      </c>
      <c r="E18" s="71" t="s">
        <v>171</v>
      </c>
      <c r="F18" s="71" t="s">
        <v>531</v>
      </c>
      <c r="G18" s="71" t="s">
        <v>20</v>
      </c>
    </row>
    <row r="19" spans="1:7" ht="49.5" customHeight="1">
      <c r="A19" s="3">
        <v>17</v>
      </c>
      <c r="B19" s="71" t="s">
        <v>154</v>
      </c>
      <c r="C19" s="124">
        <v>43809</v>
      </c>
      <c r="D19" s="71">
        <v>60</v>
      </c>
      <c r="E19" s="71" t="s">
        <v>171</v>
      </c>
      <c r="F19" s="71" t="s">
        <v>532</v>
      </c>
      <c r="G19" s="71" t="s">
        <v>20</v>
      </c>
    </row>
    <row r="20" spans="1:7" ht="49.5" customHeight="1">
      <c r="A20" s="3">
        <v>18</v>
      </c>
      <c r="B20" s="71" t="s">
        <v>178</v>
      </c>
      <c r="C20" s="124">
        <v>43500</v>
      </c>
      <c r="D20" s="120">
        <v>100</v>
      </c>
      <c r="E20" s="71" t="s">
        <v>171</v>
      </c>
      <c r="F20" s="71" t="s">
        <v>533</v>
      </c>
      <c r="G20" s="71" t="s">
        <v>20</v>
      </c>
    </row>
    <row r="21" spans="1:7" ht="49.5" customHeight="1">
      <c r="A21" s="3">
        <v>19</v>
      </c>
      <c r="B21" s="71" t="s">
        <v>50</v>
      </c>
      <c r="C21" s="163" t="s">
        <v>536</v>
      </c>
      <c r="D21" s="133">
        <v>2000</v>
      </c>
      <c r="E21" s="71" t="s">
        <v>171</v>
      </c>
      <c r="F21" s="133" t="s">
        <v>537</v>
      </c>
      <c r="G21" s="71" t="s">
        <v>20</v>
      </c>
    </row>
    <row r="22" spans="1:7" ht="49.5" customHeight="1">
      <c r="A22" s="3">
        <v>20</v>
      </c>
      <c r="B22" s="71" t="s">
        <v>258</v>
      </c>
      <c r="C22" s="124" t="s">
        <v>540</v>
      </c>
      <c r="D22" s="71">
        <v>300</v>
      </c>
      <c r="E22" s="71" t="s">
        <v>171</v>
      </c>
      <c r="F22" s="71" t="s">
        <v>541</v>
      </c>
      <c r="G22" s="71" t="s">
        <v>20</v>
      </c>
    </row>
    <row r="23" spans="1:7" ht="49.5" customHeight="1">
      <c r="A23" s="3">
        <v>21</v>
      </c>
      <c r="B23" s="76" t="s">
        <v>88</v>
      </c>
      <c r="C23" s="124">
        <v>43477</v>
      </c>
      <c r="D23" s="88">
        <v>680</v>
      </c>
      <c r="E23" s="71" t="s">
        <v>171</v>
      </c>
      <c r="F23" s="71" t="s">
        <v>545</v>
      </c>
      <c r="G23" s="71" t="s">
        <v>20</v>
      </c>
    </row>
    <row r="24" spans="1:7" ht="49.5" customHeight="1">
      <c r="A24" s="3">
        <v>22</v>
      </c>
      <c r="B24" s="76" t="s">
        <v>121</v>
      </c>
      <c r="C24" s="124">
        <v>43519</v>
      </c>
      <c r="D24" s="88">
        <v>200</v>
      </c>
      <c r="E24" s="71" t="s">
        <v>171</v>
      </c>
      <c r="F24" s="71" t="s">
        <v>549</v>
      </c>
      <c r="G24" s="71" t="s">
        <v>20</v>
      </c>
    </row>
    <row r="25" spans="1:7" ht="49.5" customHeight="1">
      <c r="A25" s="3">
        <v>23</v>
      </c>
      <c r="B25" s="71" t="s">
        <v>95</v>
      </c>
      <c r="C25" s="124" t="s">
        <v>546</v>
      </c>
      <c r="D25" s="138" t="s">
        <v>547</v>
      </c>
      <c r="E25" s="71" t="s">
        <v>184</v>
      </c>
      <c r="F25" s="76" t="s">
        <v>548</v>
      </c>
      <c r="G25" s="76" t="s">
        <v>20</v>
      </c>
    </row>
    <row r="26" spans="1:7" ht="49.5" customHeight="1">
      <c r="A26" s="3">
        <v>24</v>
      </c>
      <c r="B26" s="71" t="s">
        <v>360</v>
      </c>
      <c r="C26" s="124" t="s">
        <v>837</v>
      </c>
      <c r="D26" s="71">
        <v>6000</v>
      </c>
      <c r="E26" s="71" t="s">
        <v>184</v>
      </c>
      <c r="F26" s="71" t="s">
        <v>838</v>
      </c>
      <c r="G26" s="71" t="s">
        <v>20</v>
      </c>
    </row>
    <row r="27" spans="1:7" ht="49.5" customHeight="1">
      <c r="A27" s="3">
        <v>25</v>
      </c>
      <c r="B27" s="71" t="s">
        <v>360</v>
      </c>
      <c r="C27" s="124">
        <v>43816</v>
      </c>
      <c r="D27" s="71">
        <v>180</v>
      </c>
      <c r="E27" s="71" t="s">
        <v>184</v>
      </c>
      <c r="F27" s="71" t="s">
        <v>839</v>
      </c>
      <c r="G27" s="71" t="s">
        <v>20</v>
      </c>
    </row>
    <row r="28" spans="1:7" ht="49.5" customHeight="1">
      <c r="A28" s="3">
        <v>26</v>
      </c>
      <c r="B28" s="71" t="s">
        <v>360</v>
      </c>
      <c r="C28" s="124" t="s">
        <v>837</v>
      </c>
      <c r="D28" s="71">
        <v>6000</v>
      </c>
      <c r="E28" s="71" t="s">
        <v>184</v>
      </c>
      <c r="F28" s="71" t="s">
        <v>838</v>
      </c>
      <c r="G28" s="71" t="s">
        <v>20</v>
      </c>
    </row>
    <row r="29" spans="1:7" ht="49.5" customHeight="1">
      <c r="A29" s="3">
        <v>27</v>
      </c>
      <c r="B29" s="71" t="s">
        <v>360</v>
      </c>
      <c r="C29" s="124">
        <v>43816</v>
      </c>
      <c r="D29" s="71">
        <v>180</v>
      </c>
      <c r="E29" s="71" t="s">
        <v>184</v>
      </c>
      <c r="F29" s="71" t="s">
        <v>839</v>
      </c>
      <c r="G29" s="71" t="s">
        <v>20</v>
      </c>
    </row>
    <row r="30" spans="1:7" ht="49.5" customHeight="1">
      <c r="A30" s="3">
        <v>28</v>
      </c>
      <c r="B30" s="71" t="s">
        <v>138</v>
      </c>
      <c r="C30" s="124" t="s">
        <v>854</v>
      </c>
      <c r="D30" s="71">
        <v>60</v>
      </c>
      <c r="E30" s="71" t="s">
        <v>184</v>
      </c>
      <c r="F30" s="71" t="s">
        <v>855</v>
      </c>
      <c r="G30" s="71" t="s">
        <v>20</v>
      </c>
    </row>
    <row r="31" spans="1:7" ht="49.5" customHeight="1">
      <c r="A31" s="3">
        <v>29</v>
      </c>
      <c r="B31" s="71" t="s">
        <v>858</v>
      </c>
      <c r="C31" s="138">
        <v>2019</v>
      </c>
      <c r="D31" s="71">
        <v>60</v>
      </c>
      <c r="E31" s="71" t="s">
        <v>184</v>
      </c>
      <c r="F31" s="71" t="s">
        <v>876</v>
      </c>
      <c r="G31" s="71" t="s">
        <v>20</v>
      </c>
    </row>
    <row r="32" spans="1:7" ht="49.5" customHeight="1">
      <c r="A32" s="3">
        <v>30</v>
      </c>
      <c r="B32" s="71" t="s">
        <v>54</v>
      </c>
      <c r="C32" s="138">
        <v>2019</v>
      </c>
      <c r="D32" s="71">
        <v>80</v>
      </c>
      <c r="E32" s="71" t="s">
        <v>184</v>
      </c>
      <c r="F32" s="71" t="s">
        <v>876</v>
      </c>
      <c r="G32" s="71" t="s">
        <v>20</v>
      </c>
    </row>
    <row r="33" spans="1:7" ht="49.5" customHeight="1">
      <c r="A33" s="3">
        <v>31</v>
      </c>
      <c r="B33" s="71" t="s">
        <v>360</v>
      </c>
      <c r="C33" s="138">
        <v>2019</v>
      </c>
      <c r="D33" s="71">
        <v>94</v>
      </c>
      <c r="E33" s="71" t="s">
        <v>184</v>
      </c>
      <c r="F33" s="71" t="s">
        <v>876</v>
      </c>
      <c r="G33" s="71" t="s">
        <v>20</v>
      </c>
    </row>
    <row r="34" spans="1:7" ht="49.5" customHeight="1">
      <c r="A34" s="3">
        <v>32</v>
      </c>
      <c r="B34" s="71" t="s">
        <v>867</v>
      </c>
      <c r="C34" s="138">
        <v>2019</v>
      </c>
      <c r="D34" s="71">
        <v>68</v>
      </c>
      <c r="E34" s="71" t="s">
        <v>184</v>
      </c>
      <c r="F34" s="71" t="s">
        <v>876</v>
      </c>
      <c r="G34" s="71" t="s">
        <v>20</v>
      </c>
    </row>
    <row r="35" spans="1:7" ht="49.5" customHeight="1">
      <c r="A35" s="3">
        <v>33</v>
      </c>
      <c r="B35" s="71" t="s">
        <v>868</v>
      </c>
      <c r="C35" s="138">
        <v>2019</v>
      </c>
      <c r="D35" s="71">
        <v>65</v>
      </c>
      <c r="E35" s="71" t="s">
        <v>184</v>
      </c>
      <c r="F35" s="71" t="s">
        <v>876</v>
      </c>
      <c r="G35" s="71" t="s">
        <v>20</v>
      </c>
    </row>
    <row r="36" spans="1:7" ht="49.5" customHeight="1">
      <c r="A36" s="3">
        <v>34</v>
      </c>
      <c r="B36" s="71" t="s">
        <v>869</v>
      </c>
      <c r="C36" s="138">
        <v>2019</v>
      </c>
      <c r="D36" s="71">
        <v>48</v>
      </c>
      <c r="E36" s="71" t="s">
        <v>184</v>
      </c>
      <c r="F36" s="71" t="s">
        <v>876</v>
      </c>
      <c r="G36" s="71" t="s">
        <v>20</v>
      </c>
    </row>
    <row r="37" spans="1:7" ht="49.5" customHeight="1">
      <c r="A37" s="3">
        <v>35</v>
      </c>
      <c r="B37" s="71" t="s">
        <v>870</v>
      </c>
      <c r="C37" s="138">
        <v>2019</v>
      </c>
      <c r="D37" s="71">
        <v>87</v>
      </c>
      <c r="E37" s="71" t="s">
        <v>184</v>
      </c>
      <c r="F37" s="71" t="s">
        <v>876</v>
      </c>
      <c r="G37" s="71" t="s">
        <v>20</v>
      </c>
    </row>
    <row r="38" spans="1:7" ht="49.5" customHeight="1">
      <c r="A38" s="3">
        <v>36</v>
      </c>
      <c r="B38" s="71" t="s">
        <v>871</v>
      </c>
      <c r="C38" s="138">
        <v>2019</v>
      </c>
      <c r="D38" s="71">
        <v>73</v>
      </c>
      <c r="E38" s="71" t="s">
        <v>184</v>
      </c>
      <c r="F38" s="71" t="s">
        <v>876</v>
      </c>
      <c r="G38" s="71" t="s">
        <v>20</v>
      </c>
    </row>
    <row r="39" spans="1:7" ht="49.5" customHeight="1">
      <c r="A39" s="3">
        <v>37</v>
      </c>
      <c r="B39" s="71" t="s">
        <v>872</v>
      </c>
      <c r="C39" s="138">
        <v>2019</v>
      </c>
      <c r="D39" s="71">
        <v>20</v>
      </c>
      <c r="E39" s="71" t="s">
        <v>184</v>
      </c>
      <c r="F39" s="71" t="s">
        <v>876</v>
      </c>
      <c r="G39" s="71" t="s">
        <v>20</v>
      </c>
    </row>
    <row r="40" spans="1:7" ht="49.5" customHeight="1">
      <c r="A40" s="3">
        <v>38</v>
      </c>
      <c r="B40" s="71" t="s">
        <v>873</v>
      </c>
      <c r="C40" s="138">
        <v>2019</v>
      </c>
      <c r="D40" s="71">
        <v>60</v>
      </c>
      <c r="E40" s="71" t="s">
        <v>184</v>
      </c>
      <c r="F40" s="71" t="s">
        <v>876</v>
      </c>
      <c r="G40" s="71" t="s">
        <v>20</v>
      </c>
    </row>
    <row r="41" spans="1:7" ht="49.5" customHeight="1">
      <c r="A41" s="3">
        <v>39</v>
      </c>
      <c r="B41" s="71" t="s">
        <v>874</v>
      </c>
      <c r="C41" s="138">
        <v>2019</v>
      </c>
      <c r="D41" s="71">
        <v>67</v>
      </c>
      <c r="E41" s="71" t="s">
        <v>184</v>
      </c>
      <c r="F41" s="71" t="s">
        <v>876</v>
      </c>
      <c r="G41" s="71" t="s">
        <v>20</v>
      </c>
    </row>
    <row r="42" spans="1:7" ht="49.5" customHeight="1">
      <c r="A42" s="3">
        <v>40</v>
      </c>
      <c r="B42" s="71" t="s">
        <v>875</v>
      </c>
      <c r="C42" s="138">
        <v>2019</v>
      </c>
      <c r="D42" s="71">
        <v>58</v>
      </c>
      <c r="E42" s="71" t="s">
        <v>184</v>
      </c>
      <c r="F42" s="71" t="s">
        <v>876</v>
      </c>
      <c r="G42" s="71" t="s">
        <v>20</v>
      </c>
    </row>
    <row r="43" spans="1:7" ht="49.5" customHeight="1">
      <c r="A43" s="3">
        <v>41</v>
      </c>
      <c r="B43" s="71" t="s">
        <v>222</v>
      </c>
      <c r="C43" s="138" t="s">
        <v>891</v>
      </c>
      <c r="D43" s="71">
        <v>55</v>
      </c>
      <c r="E43" s="71" t="s">
        <v>184</v>
      </c>
      <c r="F43" s="71" t="s">
        <v>892</v>
      </c>
      <c r="G43" s="71" t="s">
        <v>20</v>
      </c>
    </row>
    <row r="44" spans="1:7" ht="49.5" customHeight="1">
      <c r="A44" s="3">
        <v>42</v>
      </c>
      <c r="B44" s="71" t="s">
        <v>228</v>
      </c>
      <c r="C44" s="138" t="s">
        <v>893</v>
      </c>
      <c r="D44" s="71">
        <v>38</v>
      </c>
      <c r="E44" s="71" t="s">
        <v>184</v>
      </c>
      <c r="F44" s="71" t="s">
        <v>892</v>
      </c>
      <c r="G44" s="71" t="s">
        <v>20</v>
      </c>
    </row>
    <row r="45" spans="1:7" ht="49.5" customHeight="1">
      <c r="A45" s="3">
        <v>43</v>
      </c>
      <c r="B45" s="75" t="s">
        <v>204</v>
      </c>
      <c r="C45" s="113">
        <v>43803</v>
      </c>
      <c r="D45" s="75">
        <v>45</v>
      </c>
      <c r="E45" s="75" t="s">
        <v>206</v>
      </c>
      <c r="F45" s="75" t="s">
        <v>525</v>
      </c>
      <c r="G45" s="75" t="s">
        <v>20</v>
      </c>
    </row>
    <row r="46" spans="1:7" ht="49.5" customHeight="1">
      <c r="A46" s="3">
        <v>44</v>
      </c>
      <c r="B46" s="75" t="s">
        <v>219</v>
      </c>
      <c r="C46" s="113" t="s">
        <v>220</v>
      </c>
      <c r="D46" s="134">
        <v>230</v>
      </c>
      <c r="E46" s="75" t="s">
        <v>61</v>
      </c>
      <c r="F46" s="134" t="s">
        <v>526</v>
      </c>
      <c r="G46" s="75" t="s">
        <v>20</v>
      </c>
    </row>
    <row r="47" spans="1:7" ht="49.5" customHeight="1">
      <c r="A47" s="3">
        <v>45</v>
      </c>
      <c r="B47" s="75" t="s">
        <v>219</v>
      </c>
      <c r="C47" s="113" t="s">
        <v>220</v>
      </c>
      <c r="D47" s="134">
        <v>7</v>
      </c>
      <c r="E47" s="75" t="s">
        <v>61</v>
      </c>
      <c r="F47" s="134" t="s">
        <v>527</v>
      </c>
      <c r="G47" s="75" t="s">
        <v>20</v>
      </c>
    </row>
    <row r="48" spans="1:7" ht="49.5" customHeight="1">
      <c r="A48" s="3">
        <v>46</v>
      </c>
      <c r="B48" s="75" t="s">
        <v>178</v>
      </c>
      <c r="C48" s="113">
        <v>43536</v>
      </c>
      <c r="D48" s="90">
        <v>40</v>
      </c>
      <c r="E48" s="75" t="s">
        <v>61</v>
      </c>
      <c r="F48" s="90" t="s">
        <v>534</v>
      </c>
      <c r="G48" s="75" t="s">
        <v>20</v>
      </c>
    </row>
    <row r="49" spans="1:7" ht="49.5" customHeight="1">
      <c r="A49" s="3">
        <v>47</v>
      </c>
      <c r="B49" s="75" t="s">
        <v>50</v>
      </c>
      <c r="C49" s="164" t="s">
        <v>538</v>
      </c>
      <c r="D49" s="85">
        <v>80</v>
      </c>
      <c r="E49" s="75" t="s">
        <v>61</v>
      </c>
      <c r="F49" s="85" t="s">
        <v>539</v>
      </c>
      <c r="G49" s="75" t="s">
        <v>20</v>
      </c>
    </row>
    <row r="50" spans="1:7" ht="49.5" customHeight="1">
      <c r="A50" s="3">
        <v>48</v>
      </c>
      <c r="B50" s="75" t="s">
        <v>88</v>
      </c>
      <c r="C50" s="113" t="s">
        <v>542</v>
      </c>
      <c r="D50" s="75">
        <v>100</v>
      </c>
      <c r="E50" s="75" t="s">
        <v>209</v>
      </c>
      <c r="F50" s="75" t="s">
        <v>111</v>
      </c>
      <c r="G50" s="75" t="s">
        <v>20</v>
      </c>
    </row>
    <row r="51" spans="1:7" ht="46.5" customHeight="1">
      <c r="A51" s="3">
        <v>49</v>
      </c>
      <c r="B51" s="75" t="s">
        <v>88</v>
      </c>
      <c r="C51" s="165" t="s">
        <v>543</v>
      </c>
      <c r="D51" s="139">
        <v>619</v>
      </c>
      <c r="E51" s="75" t="s">
        <v>209</v>
      </c>
      <c r="F51" s="90" t="s">
        <v>544</v>
      </c>
      <c r="G51" s="75" t="s">
        <v>20</v>
      </c>
    </row>
    <row r="52" spans="1:7" ht="46.5" customHeight="1">
      <c r="A52" s="66"/>
      <c r="B52" s="117"/>
      <c r="C52" s="184"/>
      <c r="D52" s="185"/>
      <c r="E52" s="117"/>
      <c r="F52" s="186"/>
      <c r="G52" s="186"/>
    </row>
    <row r="53" spans="1:7" ht="46.5" customHeight="1">
      <c r="C53"/>
      <c r="D53"/>
    </row>
    <row r="54" spans="1:7" ht="46.5" customHeight="1">
      <c r="D54"/>
      <c r="F54" s="9" t="s">
        <v>274</v>
      </c>
      <c r="G54" s="13">
        <f>SUM(D3:D51)</f>
        <v>21444</v>
      </c>
    </row>
    <row r="55" spans="1:7" ht="46.5" customHeight="1">
      <c r="F55" s="9" t="s">
        <v>68</v>
      </c>
      <c r="G55" s="13">
        <v>12562</v>
      </c>
    </row>
    <row r="56" spans="1:7" ht="46.5" customHeight="1">
      <c r="F56" s="9" t="s">
        <v>35</v>
      </c>
      <c r="G56" s="13">
        <v>2298</v>
      </c>
    </row>
    <row r="57" spans="1:7" ht="46.5" customHeight="1">
      <c r="F57" s="9" t="s">
        <v>36</v>
      </c>
      <c r="G57" s="14">
        <v>270</v>
      </c>
    </row>
    <row r="58" spans="1:7" ht="46.5" customHeight="1">
      <c r="F58" s="11" t="s">
        <v>27</v>
      </c>
      <c r="G58" s="15">
        <f>SUM(G54:G57)</f>
        <v>36574</v>
      </c>
    </row>
    <row r="59" spans="1:7" ht="46.5" customHeight="1"/>
    <row r="60" spans="1:7" ht="46.5" customHeight="1"/>
    <row r="61" spans="1:7" ht="46.5" customHeight="1"/>
    <row r="62" spans="1:7" ht="46.5" customHeight="1"/>
    <row r="63" spans="1:7" ht="46.5" customHeight="1"/>
    <row r="64" spans="1:7" ht="46.5" customHeight="1"/>
  </sheetData>
  <sortState ref="A3:G37">
    <sortCondition ref="E37"/>
  </sortState>
  <mergeCells count="1">
    <mergeCell ref="A1:G1"/>
  </mergeCells>
  <pageMargins left="0.70866141732283505" right="0.70866141732283505" top="0.74803149606299202" bottom="0.74803149606299202" header="0.31496062992126" footer="0.31496062992126"/>
  <pageSetup paperSize="9" scale="48" fitToHeight="2"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J25"/>
  <sheetViews>
    <sheetView topLeftCell="A14" workbookViewId="0">
      <selection activeCell="C29" sqref="C29"/>
    </sheetView>
  </sheetViews>
  <sheetFormatPr defaultRowHeight="15"/>
  <cols>
    <col min="1" max="1" width="5.28515625" customWidth="1"/>
    <col min="2" max="2" width="18" customWidth="1"/>
    <col min="3" max="3" width="13.42578125" customWidth="1"/>
    <col min="4" max="4" width="22" style="8" customWidth="1"/>
    <col min="5" max="5" width="30.5703125" customWidth="1"/>
    <col min="6" max="6" width="40.28515625" customWidth="1"/>
    <col min="7" max="7" width="18" customWidth="1"/>
    <col min="9" max="9" width="15.5703125" customWidth="1"/>
  </cols>
  <sheetData>
    <row r="1" spans="1:10" ht="64.5" customHeight="1" thickBot="1">
      <c r="A1" s="202" t="s">
        <v>21</v>
      </c>
      <c r="B1" s="202"/>
      <c r="C1" s="202"/>
      <c r="D1" s="202"/>
      <c r="E1" s="202"/>
      <c r="F1" s="202"/>
      <c r="G1" s="202"/>
    </row>
    <row r="2" spans="1:10">
      <c r="A2" s="3" t="s">
        <v>7</v>
      </c>
      <c r="B2" s="2" t="s">
        <v>2</v>
      </c>
      <c r="C2" s="1" t="s">
        <v>0</v>
      </c>
      <c r="D2" s="2" t="s">
        <v>1</v>
      </c>
      <c r="E2" s="1" t="s">
        <v>4</v>
      </c>
      <c r="F2" s="2" t="s">
        <v>3</v>
      </c>
      <c r="G2" s="2" t="s">
        <v>5</v>
      </c>
    </row>
    <row r="3" spans="1:10" ht="33.75" customHeight="1">
      <c r="A3" s="3">
        <v>1</v>
      </c>
      <c r="B3" s="71" t="s">
        <v>72</v>
      </c>
      <c r="C3" s="146" t="s">
        <v>211</v>
      </c>
      <c r="D3" s="147">
        <v>1000</v>
      </c>
      <c r="E3" s="71" t="s">
        <v>184</v>
      </c>
      <c r="F3" s="147" t="s">
        <v>561</v>
      </c>
      <c r="G3" s="147" t="s">
        <v>21</v>
      </c>
      <c r="I3" s="24" t="s">
        <v>71</v>
      </c>
      <c r="J3">
        <f>SUM(D4:D19)</f>
        <v>642</v>
      </c>
    </row>
    <row r="4" spans="1:10" ht="33.75" customHeight="1">
      <c r="A4" s="3">
        <v>2</v>
      </c>
      <c r="B4" s="75" t="s">
        <v>182</v>
      </c>
      <c r="C4" s="141">
        <v>2019</v>
      </c>
      <c r="D4" s="150">
        <v>25</v>
      </c>
      <c r="E4" s="75" t="s">
        <v>61</v>
      </c>
      <c r="F4" s="142" t="s">
        <v>112</v>
      </c>
      <c r="G4" s="142" t="s">
        <v>21</v>
      </c>
    </row>
    <row r="5" spans="1:10" ht="33.75" customHeight="1">
      <c r="A5" s="3">
        <v>3</v>
      </c>
      <c r="B5" s="75" t="s">
        <v>182</v>
      </c>
      <c r="C5" s="141">
        <v>2019</v>
      </c>
      <c r="D5" s="150">
        <v>17</v>
      </c>
      <c r="E5" s="75" t="s">
        <v>61</v>
      </c>
      <c r="F5" s="143" t="s">
        <v>113</v>
      </c>
      <c r="G5" s="143" t="s">
        <v>21</v>
      </c>
    </row>
    <row r="6" spans="1:10" ht="33.75" customHeight="1">
      <c r="A6" s="3">
        <v>4</v>
      </c>
      <c r="B6" s="72" t="s">
        <v>222</v>
      </c>
      <c r="C6" s="144" t="s">
        <v>550</v>
      </c>
      <c r="D6" s="145">
        <v>102</v>
      </c>
      <c r="E6" s="75" t="s">
        <v>206</v>
      </c>
      <c r="F6" s="143" t="s">
        <v>551</v>
      </c>
      <c r="G6" s="143" t="s">
        <v>21</v>
      </c>
    </row>
    <row r="7" spans="1:10" ht="33.75" customHeight="1">
      <c r="A7" s="3">
        <v>5</v>
      </c>
      <c r="B7" s="72" t="s">
        <v>225</v>
      </c>
      <c r="C7" s="144">
        <v>43484</v>
      </c>
      <c r="D7" s="145">
        <v>25</v>
      </c>
      <c r="E7" s="75" t="s">
        <v>61</v>
      </c>
      <c r="F7" s="143" t="s">
        <v>552</v>
      </c>
      <c r="G7" s="143" t="s">
        <v>21</v>
      </c>
    </row>
    <row r="8" spans="1:10" ht="33.75" customHeight="1">
      <c r="A8" s="3">
        <v>6</v>
      </c>
      <c r="B8" s="72" t="s">
        <v>225</v>
      </c>
      <c r="C8" s="144">
        <v>43533</v>
      </c>
      <c r="D8" s="145">
        <v>8</v>
      </c>
      <c r="E8" s="75" t="s">
        <v>61</v>
      </c>
      <c r="F8" s="143" t="s">
        <v>552</v>
      </c>
      <c r="G8" s="143" t="s">
        <v>21</v>
      </c>
    </row>
    <row r="9" spans="1:10" ht="33.75" customHeight="1">
      <c r="A9" s="3">
        <v>7</v>
      </c>
      <c r="B9" s="75" t="s">
        <v>154</v>
      </c>
      <c r="C9" s="144">
        <v>43643</v>
      </c>
      <c r="D9" s="143">
        <v>62</v>
      </c>
      <c r="E9" s="75" t="s">
        <v>206</v>
      </c>
      <c r="F9" s="143" t="s">
        <v>553</v>
      </c>
      <c r="G9" s="143" t="s">
        <v>21</v>
      </c>
    </row>
    <row r="10" spans="1:10" ht="33.75" customHeight="1">
      <c r="A10" s="3">
        <v>8</v>
      </c>
      <c r="B10" s="75" t="s">
        <v>261</v>
      </c>
      <c r="C10" s="148">
        <v>43761</v>
      </c>
      <c r="D10" s="149">
        <v>25</v>
      </c>
      <c r="E10" s="75" t="s">
        <v>61</v>
      </c>
      <c r="F10" s="149" t="s">
        <v>554</v>
      </c>
      <c r="G10" s="149" t="s">
        <v>21</v>
      </c>
    </row>
    <row r="11" spans="1:10" ht="33.75" customHeight="1">
      <c r="A11" s="3">
        <v>9</v>
      </c>
      <c r="B11" s="75" t="s">
        <v>261</v>
      </c>
      <c r="C11" s="148">
        <v>43768</v>
      </c>
      <c r="D11" s="149">
        <v>50</v>
      </c>
      <c r="E11" s="75" t="s">
        <v>61</v>
      </c>
      <c r="F11" s="149" t="s">
        <v>554</v>
      </c>
      <c r="G11" s="149" t="s">
        <v>21</v>
      </c>
    </row>
    <row r="12" spans="1:10" ht="33.75" customHeight="1">
      <c r="A12" s="3">
        <v>10</v>
      </c>
      <c r="B12" s="75" t="s">
        <v>261</v>
      </c>
      <c r="C12" s="148">
        <v>43770</v>
      </c>
      <c r="D12" s="149">
        <v>25</v>
      </c>
      <c r="E12" s="75" t="s">
        <v>61</v>
      </c>
      <c r="F12" s="149" t="s">
        <v>554</v>
      </c>
      <c r="G12" s="149" t="s">
        <v>21</v>
      </c>
    </row>
    <row r="13" spans="1:10" ht="33.75" customHeight="1">
      <c r="A13" s="3">
        <v>11</v>
      </c>
      <c r="B13" s="75" t="s">
        <v>261</v>
      </c>
      <c r="C13" s="148">
        <v>43782</v>
      </c>
      <c r="D13" s="149">
        <v>19</v>
      </c>
      <c r="E13" s="75" t="s">
        <v>61</v>
      </c>
      <c r="F13" s="149" t="s">
        <v>555</v>
      </c>
      <c r="G13" s="149" t="s">
        <v>21</v>
      </c>
    </row>
    <row r="14" spans="1:10" ht="33.75" customHeight="1">
      <c r="A14" s="3">
        <v>12</v>
      </c>
      <c r="B14" s="75" t="s">
        <v>182</v>
      </c>
      <c r="C14" s="144" t="s">
        <v>556</v>
      </c>
      <c r="D14" s="145">
        <v>40</v>
      </c>
      <c r="E14" s="75" t="s">
        <v>61</v>
      </c>
      <c r="F14" s="143" t="s">
        <v>557</v>
      </c>
      <c r="G14" s="143" t="s">
        <v>21</v>
      </c>
    </row>
    <row r="15" spans="1:10" ht="33.75" customHeight="1">
      <c r="A15" s="3">
        <v>13</v>
      </c>
      <c r="B15" s="75" t="s">
        <v>182</v>
      </c>
      <c r="C15" s="144">
        <v>43805</v>
      </c>
      <c r="D15" s="145">
        <v>20</v>
      </c>
      <c r="E15" s="75" t="s">
        <v>61</v>
      </c>
      <c r="F15" s="143" t="s">
        <v>558</v>
      </c>
      <c r="G15" s="143" t="s">
        <v>21</v>
      </c>
    </row>
    <row r="16" spans="1:10" ht="33.75" customHeight="1">
      <c r="A16" s="3">
        <v>14</v>
      </c>
      <c r="B16" s="75" t="s">
        <v>404</v>
      </c>
      <c r="C16" s="144" t="s">
        <v>559</v>
      </c>
      <c r="D16" s="145">
        <v>134</v>
      </c>
      <c r="E16" s="75" t="s">
        <v>61</v>
      </c>
      <c r="F16" s="143" t="s">
        <v>560</v>
      </c>
      <c r="G16" s="143" t="s">
        <v>21</v>
      </c>
    </row>
    <row r="17" spans="1:7" ht="33.75" customHeight="1">
      <c r="A17" s="3">
        <v>15</v>
      </c>
      <c r="B17" s="75" t="s">
        <v>258</v>
      </c>
      <c r="C17" s="144">
        <v>43593</v>
      </c>
      <c r="D17" s="145">
        <v>45</v>
      </c>
      <c r="E17" s="75" t="s">
        <v>61</v>
      </c>
      <c r="F17" s="143" t="s">
        <v>558</v>
      </c>
      <c r="G17" s="143" t="s">
        <v>21</v>
      </c>
    </row>
    <row r="18" spans="1:7" ht="33.75" customHeight="1">
      <c r="A18" s="3">
        <v>16</v>
      </c>
      <c r="B18" s="75" t="s">
        <v>261</v>
      </c>
      <c r="C18" s="72">
        <v>43564</v>
      </c>
      <c r="D18" s="87">
        <v>24</v>
      </c>
      <c r="E18" s="75" t="s">
        <v>61</v>
      </c>
      <c r="F18" s="75" t="s">
        <v>562</v>
      </c>
      <c r="G18" s="75" t="s">
        <v>21</v>
      </c>
    </row>
    <row r="19" spans="1:7" ht="33.75" customHeight="1">
      <c r="A19" s="3">
        <v>17</v>
      </c>
      <c r="B19" s="75" t="s">
        <v>261</v>
      </c>
      <c r="C19" s="72">
        <v>43566</v>
      </c>
      <c r="D19" s="87">
        <v>21</v>
      </c>
      <c r="E19" s="75" t="s">
        <v>61</v>
      </c>
      <c r="F19" s="75" t="s">
        <v>562</v>
      </c>
      <c r="G19" s="75" t="s">
        <v>21</v>
      </c>
    </row>
    <row r="21" spans="1:7">
      <c r="F21" s="9" t="s">
        <v>563</v>
      </c>
      <c r="G21" s="13">
        <f>SUM(D3:D19)</f>
        <v>1642</v>
      </c>
    </row>
    <row r="22" spans="1:7">
      <c r="F22" s="9" t="s">
        <v>114</v>
      </c>
      <c r="G22" s="13">
        <v>1873</v>
      </c>
    </row>
    <row r="23" spans="1:7">
      <c r="F23" s="9" t="s">
        <v>33</v>
      </c>
      <c r="G23" s="13">
        <v>472</v>
      </c>
    </row>
    <row r="24" spans="1:7" ht="30">
      <c r="F24" s="9" t="s">
        <v>34</v>
      </c>
      <c r="G24" s="14">
        <v>163</v>
      </c>
    </row>
    <row r="25" spans="1:7">
      <c r="F25" s="11" t="s">
        <v>27</v>
      </c>
      <c r="G25" s="15">
        <f>SUM(G21:G24)</f>
        <v>4150</v>
      </c>
    </row>
  </sheetData>
  <sortState ref="A3:G19">
    <sortCondition ref="E3"/>
  </sortState>
  <mergeCells count="1">
    <mergeCell ref="A1:G1"/>
  </mergeCells>
  <pageMargins left="0.70866141732283472" right="0.70866141732283472" top="0.74803149606299213" bottom="0.74803149606299213" header="0.31496062992125984" footer="0.31496062992125984"/>
  <pageSetup paperSize="9" scale="48"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J14"/>
  <sheetViews>
    <sheetView workbookViewId="0">
      <selection activeCell="G11" sqref="G11"/>
    </sheetView>
  </sheetViews>
  <sheetFormatPr defaultRowHeight="15"/>
  <cols>
    <col min="1" max="1" width="5.28515625" customWidth="1"/>
    <col min="2" max="2" width="18" customWidth="1"/>
    <col min="3" max="3" width="13.42578125" customWidth="1"/>
    <col min="4" max="4" width="22" style="8" customWidth="1"/>
    <col min="5" max="5" width="28.140625" customWidth="1"/>
    <col min="6" max="6" width="43.28515625" customWidth="1"/>
    <col min="7" max="7" width="18" customWidth="1"/>
  </cols>
  <sheetData>
    <row r="1" spans="1:10" ht="64.5" customHeight="1" thickBot="1">
      <c r="A1" s="202" t="s">
        <v>22</v>
      </c>
      <c r="B1" s="202"/>
      <c r="C1" s="202"/>
      <c r="D1" s="202"/>
      <c r="E1" s="202"/>
      <c r="F1" s="202"/>
      <c r="G1" s="202"/>
    </row>
    <row r="2" spans="1:10">
      <c r="A2" s="3" t="s">
        <v>7</v>
      </c>
      <c r="B2" s="2" t="s">
        <v>2</v>
      </c>
      <c r="C2" s="1" t="s">
        <v>0</v>
      </c>
      <c r="D2" s="2" t="s">
        <v>1</v>
      </c>
      <c r="E2" s="1" t="s">
        <v>4</v>
      </c>
      <c r="F2" s="2" t="s">
        <v>3</v>
      </c>
      <c r="G2" s="2" t="s">
        <v>5</v>
      </c>
    </row>
    <row r="3" spans="1:10" ht="34.5" customHeight="1">
      <c r="A3" s="3">
        <v>1</v>
      </c>
      <c r="B3" s="39" t="s">
        <v>170</v>
      </c>
      <c r="C3" s="45" t="s">
        <v>564</v>
      </c>
      <c r="D3" s="39">
        <v>98</v>
      </c>
      <c r="E3" s="39" t="s">
        <v>61</v>
      </c>
      <c r="F3" s="39" t="s">
        <v>565</v>
      </c>
      <c r="G3" s="39" t="s">
        <v>22</v>
      </c>
      <c r="I3" s="24" t="s">
        <v>71</v>
      </c>
      <c r="J3">
        <f>SUM(D3:D8)</f>
        <v>512</v>
      </c>
    </row>
    <row r="4" spans="1:10" ht="34.5" customHeight="1">
      <c r="A4" s="3">
        <v>2</v>
      </c>
      <c r="B4" s="39" t="s">
        <v>170</v>
      </c>
      <c r="C4" s="45" t="s">
        <v>564</v>
      </c>
      <c r="D4" s="39">
        <v>98</v>
      </c>
      <c r="E4" s="39" t="s">
        <v>61</v>
      </c>
      <c r="F4" s="39" t="s">
        <v>566</v>
      </c>
      <c r="G4" s="39" t="s">
        <v>22</v>
      </c>
    </row>
    <row r="5" spans="1:10" ht="34.5" customHeight="1">
      <c r="A5" s="3">
        <v>3</v>
      </c>
      <c r="B5" s="39" t="s">
        <v>178</v>
      </c>
      <c r="C5" s="45">
        <v>43635</v>
      </c>
      <c r="D5" s="46">
        <v>40</v>
      </c>
      <c r="E5" s="39" t="s">
        <v>61</v>
      </c>
      <c r="F5" s="46" t="s">
        <v>567</v>
      </c>
      <c r="G5" s="46" t="s">
        <v>22</v>
      </c>
    </row>
    <row r="6" spans="1:10" ht="34.5" customHeight="1">
      <c r="A6" s="3">
        <v>4</v>
      </c>
      <c r="B6" s="39" t="s">
        <v>95</v>
      </c>
      <c r="C6" s="67">
        <v>43738</v>
      </c>
      <c r="D6" s="47">
        <v>55</v>
      </c>
      <c r="E6" s="45" t="s">
        <v>71</v>
      </c>
      <c r="F6" s="45" t="s">
        <v>568</v>
      </c>
      <c r="G6" s="45" t="s">
        <v>22</v>
      </c>
    </row>
    <row r="7" spans="1:10" ht="34.5" customHeight="1">
      <c r="A7" s="3">
        <v>5</v>
      </c>
      <c r="B7" s="39" t="s">
        <v>150</v>
      </c>
      <c r="C7" s="45">
        <v>43739</v>
      </c>
      <c r="D7" s="39">
        <v>46</v>
      </c>
      <c r="E7" s="39" t="s">
        <v>206</v>
      </c>
      <c r="F7" s="39" t="s">
        <v>569</v>
      </c>
      <c r="G7" s="39" t="s">
        <v>22</v>
      </c>
    </row>
    <row r="8" spans="1:10" ht="34.5" customHeight="1">
      <c r="A8" s="3">
        <v>6</v>
      </c>
      <c r="B8" s="39" t="s">
        <v>236</v>
      </c>
      <c r="C8" s="45">
        <v>43595</v>
      </c>
      <c r="D8" s="39">
        <v>175</v>
      </c>
      <c r="E8" s="39" t="s">
        <v>61</v>
      </c>
      <c r="F8" s="39" t="s">
        <v>570</v>
      </c>
      <c r="G8" s="39" t="s">
        <v>22</v>
      </c>
    </row>
    <row r="9" spans="1:10" ht="34.5" customHeight="1">
      <c r="D9"/>
    </row>
    <row r="10" spans="1:10" ht="16.5" customHeight="1">
      <c r="F10" s="9" t="s">
        <v>274</v>
      </c>
      <c r="G10" s="13">
        <f>SUM(D3:D8)</f>
        <v>512</v>
      </c>
    </row>
    <row r="11" spans="1:10" ht="16.5" customHeight="1">
      <c r="F11" s="9" t="s">
        <v>68</v>
      </c>
      <c r="G11" s="13">
        <v>1411</v>
      </c>
    </row>
    <row r="12" spans="1:10" ht="16.5" customHeight="1">
      <c r="F12" s="9" t="s">
        <v>35</v>
      </c>
      <c r="G12" s="13">
        <v>1294</v>
      </c>
    </row>
    <row r="13" spans="1:10">
      <c r="F13" s="9" t="s">
        <v>36</v>
      </c>
      <c r="G13" s="14">
        <v>0</v>
      </c>
    </row>
    <row r="14" spans="1:10">
      <c r="F14" s="11" t="s">
        <v>27</v>
      </c>
      <c r="G14" s="15">
        <f>SUM(G10:G13)</f>
        <v>3217</v>
      </c>
    </row>
  </sheetData>
  <sortState ref="A3:G16">
    <sortCondition ref="E3"/>
  </sortState>
  <mergeCells count="1">
    <mergeCell ref="A1:G1"/>
  </mergeCells>
  <pageMargins left="0.70866141732283472" right="0.70866141732283472" top="0.74803149606299213" bottom="0.74803149606299213" header="0.31496062992125984" footer="0.31496062992125984"/>
  <pageSetup paperSize="9" scale="49"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J20"/>
  <sheetViews>
    <sheetView topLeftCell="A9" workbookViewId="0">
      <selection activeCell="C18" sqref="C18"/>
    </sheetView>
  </sheetViews>
  <sheetFormatPr defaultRowHeight="15"/>
  <cols>
    <col min="1" max="1" width="5.28515625" customWidth="1"/>
    <col min="2" max="2" width="18" customWidth="1"/>
    <col min="3" max="3" width="13.42578125" customWidth="1"/>
    <col min="4" max="4" width="22" style="8" customWidth="1"/>
    <col min="5" max="5" width="28.140625" customWidth="1"/>
    <col min="6" max="6" width="43.28515625" customWidth="1"/>
    <col min="7" max="7" width="18" customWidth="1"/>
  </cols>
  <sheetData>
    <row r="1" spans="1:10" ht="64.5" customHeight="1" thickBot="1">
      <c r="A1" s="202" t="s">
        <v>812</v>
      </c>
      <c r="B1" s="202"/>
      <c r="C1" s="202"/>
      <c r="D1" s="202"/>
      <c r="E1" s="202"/>
      <c r="F1" s="202"/>
      <c r="G1" s="202"/>
    </row>
    <row r="2" spans="1:10">
      <c r="A2" s="3" t="s">
        <v>7</v>
      </c>
      <c r="B2" s="2" t="s">
        <v>2</v>
      </c>
      <c r="C2" s="1" t="s">
        <v>0</v>
      </c>
      <c r="D2" s="2" t="s">
        <v>1</v>
      </c>
      <c r="E2" s="1" t="s">
        <v>4</v>
      </c>
      <c r="F2" s="2" t="s">
        <v>3</v>
      </c>
      <c r="G2" s="2" t="s">
        <v>5</v>
      </c>
    </row>
    <row r="3" spans="1:10" ht="34.5" customHeight="1">
      <c r="A3" s="3">
        <v>1</v>
      </c>
      <c r="B3" s="38" t="s">
        <v>44</v>
      </c>
      <c r="C3" s="43">
        <v>43512</v>
      </c>
      <c r="D3" s="44">
        <v>30</v>
      </c>
      <c r="E3" s="38" t="s">
        <v>213</v>
      </c>
      <c r="F3" s="38" t="s">
        <v>808</v>
      </c>
      <c r="G3" s="38" t="s">
        <v>812</v>
      </c>
      <c r="I3" s="24" t="s">
        <v>71</v>
      </c>
      <c r="J3">
        <f>SUM(D13:D17)</f>
        <v>156</v>
      </c>
    </row>
    <row r="4" spans="1:10" ht="34.5" customHeight="1">
      <c r="A4" s="3">
        <v>2</v>
      </c>
      <c r="B4" s="38" t="s">
        <v>133</v>
      </c>
      <c r="C4" s="43">
        <v>43493</v>
      </c>
      <c r="D4" s="38">
        <v>200</v>
      </c>
      <c r="E4" s="38" t="s">
        <v>171</v>
      </c>
      <c r="F4" s="38" t="s">
        <v>801</v>
      </c>
      <c r="G4" s="38" t="s">
        <v>812</v>
      </c>
    </row>
    <row r="5" spans="1:10" ht="34.5" customHeight="1">
      <c r="A5" s="3">
        <v>3</v>
      </c>
      <c r="B5" s="38" t="s">
        <v>222</v>
      </c>
      <c r="C5" s="43">
        <v>43512</v>
      </c>
      <c r="D5" s="44">
        <v>23</v>
      </c>
      <c r="E5" s="38" t="s">
        <v>171</v>
      </c>
      <c r="F5" s="38" t="s">
        <v>118</v>
      </c>
      <c r="G5" s="38" t="s">
        <v>812</v>
      </c>
    </row>
    <row r="6" spans="1:10" ht="34.5" customHeight="1">
      <c r="A6" s="3">
        <v>4</v>
      </c>
      <c r="B6" s="38" t="s">
        <v>222</v>
      </c>
      <c r="C6" s="43">
        <v>43558</v>
      </c>
      <c r="D6" s="44">
        <v>16</v>
      </c>
      <c r="E6" s="38" t="s">
        <v>171</v>
      </c>
      <c r="F6" s="38" t="s">
        <v>759</v>
      </c>
      <c r="G6" s="38" t="s">
        <v>812</v>
      </c>
    </row>
    <row r="7" spans="1:10" ht="34.5" customHeight="1">
      <c r="A7" s="3">
        <v>5</v>
      </c>
      <c r="B7" s="38" t="s">
        <v>222</v>
      </c>
      <c r="C7" s="43">
        <v>43561</v>
      </c>
      <c r="D7" s="44">
        <v>25</v>
      </c>
      <c r="E7" s="38" t="s">
        <v>171</v>
      </c>
      <c r="F7" s="38" t="s">
        <v>759</v>
      </c>
      <c r="G7" s="38" t="s">
        <v>812</v>
      </c>
    </row>
    <row r="8" spans="1:10" ht="34.5" customHeight="1">
      <c r="A8" s="3">
        <v>6</v>
      </c>
      <c r="B8" s="38" t="s">
        <v>222</v>
      </c>
      <c r="C8" s="43">
        <v>43569</v>
      </c>
      <c r="D8" s="44">
        <v>26</v>
      </c>
      <c r="E8" s="38" t="s">
        <v>171</v>
      </c>
      <c r="F8" s="38" t="s">
        <v>118</v>
      </c>
      <c r="G8" s="38" t="s">
        <v>812</v>
      </c>
    </row>
    <row r="9" spans="1:10" ht="34.5" customHeight="1">
      <c r="A9" s="3">
        <v>7</v>
      </c>
      <c r="B9" s="38" t="s">
        <v>222</v>
      </c>
      <c r="C9" s="43">
        <v>43829</v>
      </c>
      <c r="D9" s="38">
        <v>50</v>
      </c>
      <c r="E9" s="38" t="s">
        <v>171</v>
      </c>
      <c r="F9" s="38" t="s">
        <v>758</v>
      </c>
      <c r="G9" s="38" t="s">
        <v>812</v>
      </c>
    </row>
    <row r="10" spans="1:10" ht="34.5" customHeight="1">
      <c r="A10" s="3">
        <v>8</v>
      </c>
      <c r="B10" s="38" t="s">
        <v>236</v>
      </c>
      <c r="C10" s="43">
        <v>43544</v>
      </c>
      <c r="D10" s="38">
        <v>100</v>
      </c>
      <c r="E10" s="38" t="s">
        <v>171</v>
      </c>
      <c r="F10" s="38" t="s">
        <v>805</v>
      </c>
      <c r="G10" s="38" t="s">
        <v>812</v>
      </c>
    </row>
    <row r="11" spans="1:10" ht="34.5" customHeight="1">
      <c r="A11" s="3">
        <v>9</v>
      </c>
      <c r="B11" s="38" t="s">
        <v>809</v>
      </c>
      <c r="C11" s="43">
        <v>43511</v>
      </c>
      <c r="D11" s="44">
        <v>50</v>
      </c>
      <c r="E11" s="38" t="s">
        <v>171</v>
      </c>
      <c r="F11" s="38" t="s">
        <v>810</v>
      </c>
      <c r="G11" s="38" t="s">
        <v>812</v>
      </c>
    </row>
    <row r="12" spans="1:10" ht="34.5" customHeight="1">
      <c r="A12" s="3">
        <v>10</v>
      </c>
      <c r="B12" s="38" t="s">
        <v>432</v>
      </c>
      <c r="C12" s="48">
        <v>43528</v>
      </c>
      <c r="D12" s="44">
        <v>100</v>
      </c>
      <c r="E12" s="38" t="s">
        <v>171</v>
      </c>
      <c r="F12" s="38" t="s">
        <v>811</v>
      </c>
      <c r="G12" s="38" t="s">
        <v>812</v>
      </c>
    </row>
    <row r="13" spans="1:10" ht="34.5" customHeight="1">
      <c r="A13" s="3">
        <v>11</v>
      </c>
      <c r="B13" s="39" t="s">
        <v>133</v>
      </c>
      <c r="C13" s="39" t="s">
        <v>802</v>
      </c>
      <c r="D13" s="39">
        <v>7</v>
      </c>
      <c r="E13" s="39" t="s">
        <v>206</v>
      </c>
      <c r="F13" s="39" t="s">
        <v>803</v>
      </c>
      <c r="G13" s="39" t="s">
        <v>812</v>
      </c>
    </row>
    <row r="14" spans="1:10" ht="34.5" customHeight="1">
      <c r="A14" s="3">
        <v>12</v>
      </c>
      <c r="B14" s="39" t="s">
        <v>133</v>
      </c>
      <c r="C14" s="45" t="s">
        <v>804</v>
      </c>
      <c r="D14" s="39">
        <v>11</v>
      </c>
      <c r="E14" s="39" t="s">
        <v>206</v>
      </c>
      <c r="F14" s="39" t="s">
        <v>803</v>
      </c>
      <c r="G14" s="39" t="s">
        <v>812</v>
      </c>
    </row>
    <row r="15" spans="1:10" ht="34.5" customHeight="1">
      <c r="A15" s="3">
        <v>13</v>
      </c>
      <c r="B15" s="39" t="s">
        <v>133</v>
      </c>
      <c r="C15" s="45" t="s">
        <v>802</v>
      </c>
      <c r="D15" s="52">
        <v>7</v>
      </c>
      <c r="E15" s="39" t="s">
        <v>61</v>
      </c>
      <c r="F15" s="39" t="s">
        <v>803</v>
      </c>
      <c r="G15" s="39" t="s">
        <v>812</v>
      </c>
    </row>
    <row r="16" spans="1:10" ht="34.5" customHeight="1">
      <c r="A16" s="3">
        <v>14</v>
      </c>
      <c r="B16" s="39" t="s">
        <v>133</v>
      </c>
      <c r="C16" s="45" t="s">
        <v>804</v>
      </c>
      <c r="D16" s="52">
        <v>11</v>
      </c>
      <c r="E16" s="39" t="s">
        <v>61</v>
      </c>
      <c r="F16" s="39" t="s">
        <v>803</v>
      </c>
      <c r="G16" s="39" t="s">
        <v>812</v>
      </c>
    </row>
    <row r="17" spans="1:7" ht="34.5" customHeight="1">
      <c r="A17" s="3">
        <v>15</v>
      </c>
      <c r="B17" s="39" t="s">
        <v>261</v>
      </c>
      <c r="C17" s="45" t="s">
        <v>806</v>
      </c>
      <c r="D17" s="52">
        <v>120</v>
      </c>
      <c r="E17" s="39" t="s">
        <v>61</v>
      </c>
      <c r="F17" s="39" t="s">
        <v>807</v>
      </c>
      <c r="G17" s="39" t="s">
        <v>812</v>
      </c>
    </row>
    <row r="18" spans="1:7" ht="34.5" customHeight="1">
      <c r="D18"/>
    </row>
    <row r="19" spans="1:7" ht="16.5" customHeight="1">
      <c r="F19" s="9" t="s">
        <v>274</v>
      </c>
      <c r="G19" s="13">
        <f>SUM(D3:D17)</f>
        <v>776</v>
      </c>
    </row>
    <row r="20" spans="1:7">
      <c r="F20" s="11" t="s">
        <v>27</v>
      </c>
      <c r="G20" s="15">
        <f>SUM(G19)</f>
        <v>776</v>
      </c>
    </row>
  </sheetData>
  <sortState ref="A3:G17">
    <sortCondition ref="E17"/>
  </sortState>
  <mergeCells count="1">
    <mergeCell ref="A1:G1"/>
  </mergeCells>
  <pageMargins left="0.7" right="0.7" top="0.75" bottom="0.75" header="0.3" footer="0.3"/>
  <pageSetup scale="51" fitToHeight="2"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61"/>
  <sheetViews>
    <sheetView topLeftCell="A33" workbookViewId="0">
      <selection activeCell="G52" sqref="G52"/>
    </sheetView>
  </sheetViews>
  <sheetFormatPr defaultRowHeight="15"/>
  <cols>
    <col min="1" max="1" width="23" style="35" customWidth="1"/>
    <col min="2" max="2" width="21.5703125" customWidth="1"/>
  </cols>
  <sheetData>
    <row r="1" spans="1:7">
      <c r="A1" s="32"/>
      <c r="B1" s="33" t="s">
        <v>1</v>
      </c>
    </row>
    <row r="2" spans="1:7">
      <c r="A2" s="193" t="s">
        <v>127</v>
      </c>
      <c r="B2" s="194">
        <f>25825+94+24</f>
        <v>25943</v>
      </c>
    </row>
    <row r="3" spans="1:7">
      <c r="A3" s="193" t="s">
        <v>63</v>
      </c>
      <c r="B3" s="194">
        <v>14000</v>
      </c>
    </row>
    <row r="4" spans="1:7">
      <c r="A4" s="193" t="s">
        <v>40</v>
      </c>
      <c r="B4" s="194">
        <f>8119+10+60+150+24+62</f>
        <v>8425</v>
      </c>
    </row>
    <row r="5" spans="1:7">
      <c r="A5" s="193" t="s">
        <v>95</v>
      </c>
      <c r="B5" s="194">
        <f>6421+139+24</f>
        <v>6584</v>
      </c>
    </row>
    <row r="6" spans="1:7">
      <c r="A6" s="193" t="s">
        <v>67</v>
      </c>
      <c r="B6" s="194">
        <f>5609+27+24</f>
        <v>5660</v>
      </c>
    </row>
    <row r="7" spans="1:7">
      <c r="A7" s="193" t="s">
        <v>85</v>
      </c>
      <c r="B7" s="194">
        <f>5062+26+294+24</f>
        <v>5406</v>
      </c>
    </row>
    <row r="8" spans="1:7">
      <c r="A8" s="193" t="s">
        <v>87</v>
      </c>
      <c r="B8" s="194">
        <f>4831+15</f>
        <v>4846</v>
      </c>
    </row>
    <row r="9" spans="1:7">
      <c r="A9" s="193" t="s">
        <v>44</v>
      </c>
      <c r="B9" s="194">
        <f>4371+24+55</f>
        <v>4450</v>
      </c>
    </row>
    <row r="10" spans="1:7">
      <c r="A10" s="193" t="s">
        <v>49</v>
      </c>
      <c r="B10" s="194">
        <f>4161+231</f>
        <v>4392</v>
      </c>
      <c r="G10" s="34"/>
    </row>
    <row r="11" spans="1:7">
      <c r="A11" s="193" t="s">
        <v>107</v>
      </c>
      <c r="B11" s="194">
        <f>3350+369+24</f>
        <v>3743</v>
      </c>
    </row>
    <row r="12" spans="1:7">
      <c r="A12" s="193" t="s">
        <v>80</v>
      </c>
      <c r="B12" s="194">
        <f>2877+164+24+75</f>
        <v>3140</v>
      </c>
    </row>
    <row r="13" spans="1:7">
      <c r="A13" s="193" t="s">
        <v>74</v>
      </c>
      <c r="B13" s="194">
        <f>2921+11+85+24+38</f>
        <v>3079</v>
      </c>
    </row>
    <row r="14" spans="1:7">
      <c r="A14" s="193" t="s">
        <v>73</v>
      </c>
      <c r="B14" s="194">
        <v>3020</v>
      </c>
    </row>
    <row r="15" spans="1:7">
      <c r="A15" s="193" t="s">
        <v>51</v>
      </c>
      <c r="B15" s="194">
        <f>2817+5</f>
        <v>2822</v>
      </c>
    </row>
    <row r="16" spans="1:7">
      <c r="A16" s="193" t="s">
        <v>72</v>
      </c>
      <c r="B16" s="194">
        <v>2815</v>
      </c>
    </row>
    <row r="17" spans="1:2">
      <c r="A17" s="193" t="s">
        <v>52</v>
      </c>
      <c r="B17" s="194">
        <f>2356+24</f>
        <v>2380</v>
      </c>
    </row>
    <row r="18" spans="1:2">
      <c r="A18" s="193" t="s">
        <v>76</v>
      </c>
      <c r="B18" s="194">
        <f>1679+15+24</f>
        <v>1718</v>
      </c>
    </row>
    <row r="19" spans="1:2">
      <c r="A19" s="193" t="s">
        <v>55</v>
      </c>
      <c r="B19" s="194">
        <f>1480+48</f>
        <v>1528</v>
      </c>
    </row>
    <row r="20" spans="1:2">
      <c r="A20" s="193" t="s">
        <v>103</v>
      </c>
      <c r="B20" s="194">
        <f>1445+58+24</f>
        <v>1527</v>
      </c>
    </row>
    <row r="21" spans="1:2">
      <c r="A21" s="193" t="s">
        <v>146</v>
      </c>
      <c r="B21" s="194">
        <f>1210+248</f>
        <v>1458</v>
      </c>
    </row>
    <row r="22" spans="1:2">
      <c r="A22" s="193" t="s">
        <v>47</v>
      </c>
      <c r="B22" s="194">
        <f>1255+6+24</f>
        <v>1285</v>
      </c>
    </row>
    <row r="23" spans="1:2">
      <c r="A23" s="193" t="s">
        <v>64</v>
      </c>
      <c r="B23" s="194">
        <f>1245+24</f>
        <v>1269</v>
      </c>
    </row>
    <row r="24" spans="1:2">
      <c r="A24" s="193" t="s">
        <v>89</v>
      </c>
      <c r="B24" s="194">
        <f>1193+11+24</f>
        <v>1228</v>
      </c>
    </row>
    <row r="25" spans="1:2">
      <c r="A25" s="193" t="s">
        <v>77</v>
      </c>
      <c r="B25" s="194">
        <v>1100</v>
      </c>
    </row>
    <row r="26" spans="1:2">
      <c r="A26" s="193" t="s">
        <v>43</v>
      </c>
      <c r="B26" s="194">
        <v>1040</v>
      </c>
    </row>
    <row r="27" spans="1:2">
      <c r="A27" s="193" t="s">
        <v>115</v>
      </c>
      <c r="B27" s="194">
        <f>577+11+87+92+45</f>
        <v>812</v>
      </c>
    </row>
    <row r="28" spans="1:2" ht="17.25" customHeight="1">
      <c r="A28" s="193" t="s">
        <v>149</v>
      </c>
      <c r="B28" s="194">
        <v>750</v>
      </c>
    </row>
    <row r="29" spans="1:2" ht="17.25" customHeight="1">
      <c r="A29" s="193" t="s">
        <v>39</v>
      </c>
      <c r="B29" s="194">
        <f>430+14+24+50</f>
        <v>518</v>
      </c>
    </row>
    <row r="30" spans="1:2">
      <c r="A30" s="193" t="s">
        <v>882</v>
      </c>
      <c r="B30" s="194">
        <v>500</v>
      </c>
    </row>
    <row r="31" spans="1:2">
      <c r="A31" s="193" t="s">
        <v>46</v>
      </c>
      <c r="B31" s="194">
        <v>499</v>
      </c>
    </row>
    <row r="32" spans="1:2">
      <c r="A32" s="193" t="s">
        <v>860</v>
      </c>
      <c r="B32" s="194">
        <v>445</v>
      </c>
    </row>
    <row r="33" spans="1:2">
      <c r="A33" s="193" t="s">
        <v>110</v>
      </c>
      <c r="B33" s="194">
        <f>387+24</f>
        <v>411</v>
      </c>
    </row>
    <row r="34" spans="1:2">
      <c r="A34" s="193" t="s">
        <v>128</v>
      </c>
      <c r="B34" s="194">
        <v>410</v>
      </c>
    </row>
    <row r="35" spans="1:2">
      <c r="A35" s="193" t="s">
        <v>79</v>
      </c>
      <c r="B35" s="194">
        <v>380</v>
      </c>
    </row>
    <row r="36" spans="1:2">
      <c r="A36" s="193" t="s">
        <v>86</v>
      </c>
      <c r="B36" s="194">
        <f>8+350</f>
        <v>358</v>
      </c>
    </row>
    <row r="37" spans="1:2">
      <c r="A37" s="193" t="s">
        <v>129</v>
      </c>
      <c r="B37" s="194">
        <v>345</v>
      </c>
    </row>
    <row r="38" spans="1:2">
      <c r="A38" s="193" t="s">
        <v>54</v>
      </c>
      <c r="B38" s="194">
        <f>30+222+80</f>
        <v>332</v>
      </c>
    </row>
    <row r="39" spans="1:2">
      <c r="A39" s="193" t="s">
        <v>881</v>
      </c>
      <c r="B39" s="194">
        <v>303</v>
      </c>
    </row>
    <row r="40" spans="1:2">
      <c r="A40" s="193" t="s">
        <v>126</v>
      </c>
      <c r="B40" s="194">
        <f>224+18+5+24</f>
        <v>271</v>
      </c>
    </row>
    <row r="41" spans="1:2">
      <c r="A41" s="193" t="s">
        <v>84</v>
      </c>
      <c r="B41" s="194">
        <v>248</v>
      </c>
    </row>
    <row r="42" spans="1:2">
      <c r="A42" s="193" t="s">
        <v>145</v>
      </c>
      <c r="B42" s="194">
        <v>246</v>
      </c>
    </row>
    <row r="43" spans="1:2">
      <c r="A43" s="193" t="s">
        <v>148</v>
      </c>
      <c r="B43" s="194">
        <v>200</v>
      </c>
    </row>
    <row r="44" spans="1:2">
      <c r="A44" s="193" t="s">
        <v>150</v>
      </c>
      <c r="B44" s="194">
        <f>123+67</f>
        <v>190</v>
      </c>
    </row>
    <row r="45" spans="1:2">
      <c r="A45" s="193" t="s">
        <v>48</v>
      </c>
      <c r="B45" s="194">
        <f>185</f>
        <v>185</v>
      </c>
    </row>
    <row r="46" spans="1:2">
      <c r="A46" s="193" t="s">
        <v>147</v>
      </c>
      <c r="B46" s="194">
        <f>111+65</f>
        <v>176</v>
      </c>
    </row>
    <row r="47" spans="1:2">
      <c r="A47" s="193" t="s">
        <v>859</v>
      </c>
      <c r="B47" s="194">
        <f>111+55</f>
        <v>166</v>
      </c>
    </row>
    <row r="48" spans="1:2">
      <c r="A48" s="193" t="s">
        <v>123</v>
      </c>
      <c r="B48" s="194">
        <v>150</v>
      </c>
    </row>
    <row r="49" spans="1:2">
      <c r="A49" s="193" t="s">
        <v>879</v>
      </c>
      <c r="B49" s="194">
        <v>73</v>
      </c>
    </row>
    <row r="50" spans="1:2">
      <c r="A50" s="193" t="s">
        <v>42</v>
      </c>
      <c r="B50" s="194">
        <v>68</v>
      </c>
    </row>
    <row r="51" spans="1:2">
      <c r="A51" s="193" t="s">
        <v>159</v>
      </c>
      <c r="B51" s="194">
        <v>65</v>
      </c>
    </row>
    <row r="52" spans="1:2">
      <c r="A52" s="193" t="s">
        <v>873</v>
      </c>
      <c r="B52" s="194">
        <v>60</v>
      </c>
    </row>
    <row r="53" spans="1:2">
      <c r="A53" s="193" t="s">
        <v>90</v>
      </c>
      <c r="B53" s="194">
        <f>6+24</f>
        <v>30</v>
      </c>
    </row>
    <row r="54" spans="1:2">
      <c r="A54" s="193" t="s">
        <v>75</v>
      </c>
      <c r="B54" s="194">
        <f>24</f>
        <v>24</v>
      </c>
    </row>
    <row r="55" spans="1:2">
      <c r="A55" s="193" t="s">
        <v>880</v>
      </c>
      <c r="B55" s="194">
        <v>20</v>
      </c>
    </row>
    <row r="56" spans="1:2">
      <c r="A56"/>
    </row>
    <row r="57" spans="1:2">
      <c r="A57"/>
    </row>
    <row r="58" spans="1:2">
      <c r="A58"/>
    </row>
    <row r="59" spans="1:2">
      <c r="A59"/>
    </row>
    <row r="60" spans="1:2">
      <c r="A60"/>
    </row>
    <row r="61" spans="1:2">
      <c r="A61"/>
    </row>
  </sheetData>
  <pageMargins left="0.7" right="0.7" top="0.75" bottom="0.75" header="0.3" footer="0.3"/>
  <pageSetup scale="51" orientation="landscape" r:id="rId1"/>
  <drawing r:id="rId2"/>
</worksheet>
</file>

<file path=xl/worksheets/sheet20.xml><?xml version="1.0" encoding="utf-8"?>
<worksheet xmlns="http://schemas.openxmlformats.org/spreadsheetml/2006/main" xmlns:r="http://schemas.openxmlformats.org/officeDocument/2006/relationships">
  <sheetPr>
    <pageSetUpPr fitToPage="1"/>
  </sheetPr>
  <dimension ref="A1:I209"/>
  <sheetViews>
    <sheetView workbookViewId="0">
      <selection activeCell="I3" sqref="I3"/>
    </sheetView>
  </sheetViews>
  <sheetFormatPr defaultRowHeight="15"/>
  <cols>
    <col min="1" max="1" width="5.28515625" customWidth="1"/>
    <col min="2" max="2" width="18" customWidth="1"/>
    <col min="3" max="3" width="13.42578125" customWidth="1"/>
    <col min="4" max="4" width="15.85546875" customWidth="1"/>
    <col min="5" max="5" width="22.7109375" customWidth="1"/>
    <col min="6" max="6" width="60.5703125" customWidth="1"/>
    <col min="7" max="7" width="18" customWidth="1"/>
    <col min="10" max="10" width="21.7109375" customWidth="1"/>
  </cols>
  <sheetData>
    <row r="1" spans="1:9" ht="64.5" customHeight="1" thickBot="1">
      <c r="A1" s="202" t="s">
        <v>37</v>
      </c>
      <c r="B1" s="202"/>
      <c r="C1" s="202"/>
      <c r="D1" s="202"/>
      <c r="E1" s="202"/>
      <c r="F1" s="202"/>
      <c r="G1" s="202"/>
    </row>
    <row r="2" spans="1:9">
      <c r="A2" s="3" t="s">
        <v>7</v>
      </c>
      <c r="B2" s="2" t="s">
        <v>2</v>
      </c>
      <c r="C2" s="1" t="s">
        <v>0</v>
      </c>
      <c r="D2" s="2" t="s">
        <v>1</v>
      </c>
      <c r="E2" s="1" t="s">
        <v>4</v>
      </c>
      <c r="F2" s="2" t="s">
        <v>3</v>
      </c>
      <c r="G2" s="2" t="s">
        <v>5</v>
      </c>
    </row>
    <row r="3" spans="1:9" ht="54.75" customHeight="1">
      <c r="A3" s="3">
        <v>1</v>
      </c>
      <c r="B3" s="76" t="s">
        <v>152</v>
      </c>
      <c r="C3" s="76">
        <v>43573</v>
      </c>
      <c r="D3" s="88">
        <v>200</v>
      </c>
      <c r="E3" s="71" t="s">
        <v>213</v>
      </c>
      <c r="F3" s="71" t="s">
        <v>622</v>
      </c>
      <c r="G3" s="71" t="s">
        <v>117</v>
      </c>
      <c r="I3" s="160"/>
    </row>
    <row r="4" spans="1:9" ht="54.75" customHeight="1">
      <c r="A4" s="3">
        <v>2</v>
      </c>
      <c r="B4" s="71" t="s">
        <v>95</v>
      </c>
      <c r="C4" s="124" t="s">
        <v>695</v>
      </c>
      <c r="D4" s="88">
        <v>518</v>
      </c>
      <c r="E4" s="71" t="s">
        <v>213</v>
      </c>
      <c r="F4" s="71" t="s">
        <v>696</v>
      </c>
      <c r="G4" s="71" t="s">
        <v>117</v>
      </c>
      <c r="H4" s="24" t="s">
        <v>61</v>
      </c>
      <c r="I4">
        <f>SUM(D125:D203)</f>
        <v>8825</v>
      </c>
    </row>
    <row r="5" spans="1:9" ht="54.75" customHeight="1">
      <c r="A5" s="3">
        <v>3</v>
      </c>
      <c r="B5" s="71" t="s">
        <v>95</v>
      </c>
      <c r="C5" s="124">
        <v>43536</v>
      </c>
      <c r="D5" s="88">
        <v>200</v>
      </c>
      <c r="E5" s="71" t="s">
        <v>213</v>
      </c>
      <c r="F5" s="71" t="s">
        <v>697</v>
      </c>
      <c r="G5" s="71" t="s">
        <v>117</v>
      </c>
    </row>
    <row r="6" spans="1:9" ht="54.75" customHeight="1">
      <c r="A6" s="3">
        <v>4</v>
      </c>
      <c r="B6" s="71" t="s">
        <v>95</v>
      </c>
      <c r="C6" s="124" t="s">
        <v>698</v>
      </c>
      <c r="D6" s="88">
        <v>50</v>
      </c>
      <c r="E6" s="71" t="s">
        <v>213</v>
      </c>
      <c r="F6" s="71" t="s">
        <v>699</v>
      </c>
      <c r="G6" s="71" t="s">
        <v>117</v>
      </c>
    </row>
    <row r="7" spans="1:9" ht="54.75" customHeight="1">
      <c r="A7" s="3">
        <v>5</v>
      </c>
      <c r="B7" s="75" t="s">
        <v>182</v>
      </c>
      <c r="C7" s="72">
        <v>43650</v>
      </c>
      <c r="D7" s="87">
        <v>40</v>
      </c>
      <c r="E7" s="75" t="s">
        <v>781</v>
      </c>
      <c r="F7" s="75" t="s">
        <v>780</v>
      </c>
      <c r="G7" s="75" t="s">
        <v>117</v>
      </c>
    </row>
    <row r="8" spans="1:9" ht="54.75" customHeight="1">
      <c r="A8" s="3">
        <v>6</v>
      </c>
      <c r="B8" s="72" t="s">
        <v>121</v>
      </c>
      <c r="C8" s="113">
        <v>43545</v>
      </c>
      <c r="D8" s="87">
        <v>30</v>
      </c>
      <c r="E8" s="75" t="s">
        <v>781</v>
      </c>
      <c r="F8" s="75" t="s">
        <v>781</v>
      </c>
      <c r="G8" s="75" t="s">
        <v>117</v>
      </c>
    </row>
    <row r="9" spans="1:9" ht="57.75" customHeight="1">
      <c r="A9" s="3">
        <v>7</v>
      </c>
      <c r="B9" s="75" t="s">
        <v>404</v>
      </c>
      <c r="C9" s="72" t="s">
        <v>580</v>
      </c>
      <c r="D9" s="87">
        <v>79</v>
      </c>
      <c r="E9" s="75" t="s">
        <v>781</v>
      </c>
      <c r="F9" s="75" t="s">
        <v>119</v>
      </c>
      <c r="G9" s="75" t="s">
        <v>117</v>
      </c>
    </row>
    <row r="10" spans="1:9" ht="57.75" customHeight="1">
      <c r="A10" s="3">
        <v>8</v>
      </c>
      <c r="B10" s="75" t="s">
        <v>236</v>
      </c>
      <c r="C10" s="72" t="s">
        <v>782</v>
      </c>
      <c r="D10" s="75">
        <v>743</v>
      </c>
      <c r="E10" s="75" t="s">
        <v>781</v>
      </c>
      <c r="F10" s="75" t="s">
        <v>783</v>
      </c>
      <c r="G10" s="75" t="s">
        <v>117</v>
      </c>
    </row>
    <row r="11" spans="1:9" ht="57.75" customHeight="1">
      <c r="A11" s="3">
        <v>9</v>
      </c>
      <c r="B11" s="75" t="s">
        <v>236</v>
      </c>
      <c r="C11" s="72">
        <v>43734</v>
      </c>
      <c r="D11" s="75">
        <v>150</v>
      </c>
      <c r="E11" s="75" t="s">
        <v>781</v>
      </c>
      <c r="F11" s="75" t="s">
        <v>784</v>
      </c>
      <c r="G11" s="75" t="s">
        <v>117</v>
      </c>
    </row>
    <row r="12" spans="1:9" ht="57.75" customHeight="1">
      <c r="A12" s="3">
        <v>10</v>
      </c>
      <c r="B12" s="72" t="s">
        <v>46</v>
      </c>
      <c r="C12" s="72">
        <v>43598</v>
      </c>
      <c r="D12" s="87">
        <v>50</v>
      </c>
      <c r="E12" s="75" t="s">
        <v>781</v>
      </c>
      <c r="F12" s="75" t="s">
        <v>119</v>
      </c>
      <c r="G12" s="75" t="s">
        <v>117</v>
      </c>
    </row>
    <row r="13" spans="1:9" ht="57.75" customHeight="1">
      <c r="A13" s="3">
        <v>11</v>
      </c>
      <c r="B13" s="72" t="s">
        <v>785</v>
      </c>
      <c r="C13" s="72" t="s">
        <v>786</v>
      </c>
      <c r="D13" s="87">
        <v>50</v>
      </c>
      <c r="E13" s="75" t="s">
        <v>781</v>
      </c>
      <c r="F13" s="75" t="s">
        <v>119</v>
      </c>
      <c r="G13" s="75" t="s">
        <v>117</v>
      </c>
    </row>
    <row r="14" spans="1:9" ht="57.75" customHeight="1">
      <c r="A14" s="3">
        <v>12</v>
      </c>
      <c r="B14" s="75" t="s">
        <v>95</v>
      </c>
      <c r="C14" s="113">
        <v>43575</v>
      </c>
      <c r="D14" s="87">
        <v>100</v>
      </c>
      <c r="E14" s="75" t="s">
        <v>781</v>
      </c>
      <c r="F14" s="75" t="s">
        <v>787</v>
      </c>
      <c r="G14" s="75" t="s">
        <v>117</v>
      </c>
    </row>
    <row r="15" spans="1:9" ht="57.75" customHeight="1">
      <c r="A15" s="3">
        <v>13</v>
      </c>
      <c r="B15" s="75" t="s">
        <v>95</v>
      </c>
      <c r="C15" s="113">
        <v>43598</v>
      </c>
      <c r="D15" s="87">
        <v>50</v>
      </c>
      <c r="E15" s="75" t="s">
        <v>781</v>
      </c>
      <c r="F15" s="75" t="s">
        <v>788</v>
      </c>
      <c r="G15" s="75" t="s">
        <v>117</v>
      </c>
    </row>
    <row r="16" spans="1:9" ht="57.75" customHeight="1">
      <c r="A16" s="3">
        <v>14</v>
      </c>
      <c r="B16" s="75" t="s">
        <v>95</v>
      </c>
      <c r="C16" s="113">
        <v>43635</v>
      </c>
      <c r="D16" s="87">
        <v>30</v>
      </c>
      <c r="E16" s="75" t="s">
        <v>781</v>
      </c>
      <c r="F16" s="75" t="s">
        <v>789</v>
      </c>
      <c r="G16" s="75" t="s">
        <v>117</v>
      </c>
    </row>
    <row r="17" spans="1:7" ht="57.75" customHeight="1">
      <c r="A17" s="3">
        <v>15</v>
      </c>
      <c r="B17" s="75" t="s">
        <v>95</v>
      </c>
      <c r="C17" s="113">
        <v>43643</v>
      </c>
      <c r="D17" s="87">
        <v>100</v>
      </c>
      <c r="E17" s="75" t="s">
        <v>781</v>
      </c>
      <c r="F17" s="75" t="s">
        <v>790</v>
      </c>
      <c r="G17" s="75" t="s">
        <v>117</v>
      </c>
    </row>
    <row r="18" spans="1:7" ht="57.75" customHeight="1">
      <c r="A18" s="3">
        <v>16</v>
      </c>
      <c r="B18" s="75" t="s">
        <v>95</v>
      </c>
      <c r="C18" s="113" t="s">
        <v>791</v>
      </c>
      <c r="D18" s="98" t="s">
        <v>792</v>
      </c>
      <c r="E18" s="75" t="s">
        <v>781</v>
      </c>
      <c r="F18" s="72" t="s">
        <v>793</v>
      </c>
      <c r="G18" s="72" t="s">
        <v>117</v>
      </c>
    </row>
    <row r="19" spans="1:7" ht="57.75" customHeight="1">
      <c r="A19" s="3">
        <v>17</v>
      </c>
      <c r="B19" s="75" t="s">
        <v>204</v>
      </c>
      <c r="C19" s="72" t="s">
        <v>794</v>
      </c>
      <c r="D19" s="75">
        <v>125</v>
      </c>
      <c r="E19" s="75" t="s">
        <v>781</v>
      </c>
      <c r="F19" s="75" t="s">
        <v>17</v>
      </c>
      <c r="G19" s="75" t="s">
        <v>117</v>
      </c>
    </row>
    <row r="20" spans="1:7" ht="57.75" customHeight="1">
      <c r="A20" s="3">
        <v>18</v>
      </c>
      <c r="B20" s="75" t="s">
        <v>201</v>
      </c>
      <c r="C20" s="72">
        <v>43508</v>
      </c>
      <c r="D20" s="75">
        <v>20</v>
      </c>
      <c r="E20" s="75" t="s">
        <v>119</v>
      </c>
      <c r="F20" s="75" t="s">
        <v>119</v>
      </c>
      <c r="G20" s="75" t="s">
        <v>117</v>
      </c>
    </row>
    <row r="21" spans="1:7" ht="60.75" customHeight="1">
      <c r="A21" s="3">
        <v>19</v>
      </c>
      <c r="B21" s="75" t="s">
        <v>201</v>
      </c>
      <c r="C21" s="72" t="s">
        <v>740</v>
      </c>
      <c r="D21" s="75">
        <v>20</v>
      </c>
      <c r="E21" s="75" t="s">
        <v>119</v>
      </c>
      <c r="F21" s="75" t="s">
        <v>119</v>
      </c>
      <c r="G21" s="75" t="s">
        <v>117</v>
      </c>
    </row>
    <row r="22" spans="1:7" ht="60.75" customHeight="1">
      <c r="A22" s="3">
        <v>20</v>
      </c>
      <c r="B22" s="76" t="s">
        <v>95</v>
      </c>
      <c r="C22" s="124" t="s">
        <v>717</v>
      </c>
      <c r="D22" s="138" t="s">
        <v>718</v>
      </c>
      <c r="E22" s="76" t="s">
        <v>719</v>
      </c>
      <c r="F22" s="76" t="s">
        <v>720</v>
      </c>
      <c r="G22" s="76" t="s">
        <v>117</v>
      </c>
    </row>
    <row r="23" spans="1:7" ht="60.75" customHeight="1">
      <c r="A23" s="3">
        <v>21</v>
      </c>
      <c r="B23" s="76" t="s">
        <v>95</v>
      </c>
      <c r="C23" s="124" t="s">
        <v>703</v>
      </c>
      <c r="D23" s="138" t="s">
        <v>721</v>
      </c>
      <c r="E23" s="76" t="s">
        <v>719</v>
      </c>
      <c r="F23" s="76" t="s">
        <v>722</v>
      </c>
      <c r="G23" s="76" t="s">
        <v>117</v>
      </c>
    </row>
    <row r="24" spans="1:7" ht="60.75" customHeight="1">
      <c r="A24" s="3">
        <v>22</v>
      </c>
      <c r="B24" s="76" t="s">
        <v>95</v>
      </c>
      <c r="C24" s="124" t="s">
        <v>698</v>
      </c>
      <c r="D24" s="138" t="s">
        <v>723</v>
      </c>
      <c r="E24" s="76" t="s">
        <v>719</v>
      </c>
      <c r="F24" s="76" t="s">
        <v>724</v>
      </c>
      <c r="G24" s="76" t="s">
        <v>117</v>
      </c>
    </row>
    <row r="25" spans="1:7" ht="60.75" customHeight="1">
      <c r="A25" s="3">
        <v>23</v>
      </c>
      <c r="B25" s="71" t="s">
        <v>95</v>
      </c>
      <c r="C25" s="124" t="s">
        <v>717</v>
      </c>
      <c r="D25" s="138" t="s">
        <v>728</v>
      </c>
      <c r="E25" s="76" t="s">
        <v>719</v>
      </c>
      <c r="F25" s="71" t="s">
        <v>729</v>
      </c>
      <c r="G25" s="71" t="s">
        <v>117</v>
      </c>
    </row>
    <row r="26" spans="1:7" ht="60.75" customHeight="1">
      <c r="A26" s="3">
        <v>24</v>
      </c>
      <c r="B26" s="71" t="s">
        <v>95</v>
      </c>
      <c r="C26" s="124" t="s">
        <v>717</v>
      </c>
      <c r="D26" s="138">
        <v>315</v>
      </c>
      <c r="E26" s="76" t="s">
        <v>719</v>
      </c>
      <c r="F26" s="76" t="s">
        <v>730</v>
      </c>
      <c r="G26" s="76" t="s">
        <v>117</v>
      </c>
    </row>
    <row r="27" spans="1:7" ht="60.75" customHeight="1">
      <c r="A27" s="3">
        <v>25</v>
      </c>
      <c r="B27" s="76" t="s">
        <v>143</v>
      </c>
      <c r="C27" s="76">
        <v>43495</v>
      </c>
      <c r="D27" s="88">
        <v>30</v>
      </c>
      <c r="E27" s="76" t="s">
        <v>719</v>
      </c>
      <c r="F27" s="71" t="s">
        <v>731</v>
      </c>
      <c r="G27" s="71" t="s">
        <v>117</v>
      </c>
    </row>
    <row r="28" spans="1:7" ht="60.75" customHeight="1">
      <c r="A28" s="3">
        <v>26</v>
      </c>
      <c r="B28" s="71" t="s">
        <v>110</v>
      </c>
      <c r="C28" s="124">
        <v>43557</v>
      </c>
      <c r="D28" s="71">
        <v>28</v>
      </c>
      <c r="E28" s="71" t="s">
        <v>777</v>
      </c>
      <c r="F28" s="71" t="s">
        <v>778</v>
      </c>
      <c r="G28" s="71" t="s">
        <v>117</v>
      </c>
    </row>
    <row r="29" spans="1:7" ht="60.75" customHeight="1">
      <c r="A29" s="3">
        <v>27</v>
      </c>
      <c r="B29" s="71" t="s">
        <v>182</v>
      </c>
      <c r="C29" s="138" t="s">
        <v>522</v>
      </c>
      <c r="D29" s="140">
        <v>1500</v>
      </c>
      <c r="E29" s="170" t="s">
        <v>523</v>
      </c>
      <c r="F29" s="170" t="s">
        <v>575</v>
      </c>
      <c r="G29" s="170" t="s">
        <v>117</v>
      </c>
    </row>
    <row r="30" spans="1:7" ht="60.75" customHeight="1">
      <c r="A30" s="3">
        <v>28</v>
      </c>
      <c r="B30" s="71" t="s">
        <v>491</v>
      </c>
      <c r="C30" s="76">
        <v>43566</v>
      </c>
      <c r="D30" s="88">
        <v>700</v>
      </c>
      <c r="E30" s="71" t="s">
        <v>230</v>
      </c>
      <c r="F30" s="71" t="s">
        <v>619</v>
      </c>
      <c r="G30" s="71" t="s">
        <v>117</v>
      </c>
    </row>
    <row r="31" spans="1:7" ht="60.75" customHeight="1">
      <c r="A31" s="3">
        <v>29</v>
      </c>
      <c r="B31" s="71" t="s">
        <v>225</v>
      </c>
      <c r="C31" s="76" t="s">
        <v>626</v>
      </c>
      <c r="D31" s="88">
        <v>800</v>
      </c>
      <c r="E31" s="71" t="s">
        <v>230</v>
      </c>
      <c r="F31" s="71" t="s">
        <v>627</v>
      </c>
      <c r="G31" s="71" t="s">
        <v>117</v>
      </c>
    </row>
    <row r="32" spans="1:7" ht="60.75" customHeight="1">
      <c r="A32" s="3">
        <v>30</v>
      </c>
      <c r="B32" s="76" t="s">
        <v>228</v>
      </c>
      <c r="C32" s="76">
        <v>43556</v>
      </c>
      <c r="D32" s="88">
        <v>100</v>
      </c>
      <c r="E32" s="71" t="s">
        <v>230</v>
      </c>
      <c r="F32" s="71" t="s">
        <v>630</v>
      </c>
      <c r="G32" s="71" t="s">
        <v>117</v>
      </c>
    </row>
    <row r="33" spans="1:7" ht="60.75" customHeight="1">
      <c r="A33" s="3">
        <v>31</v>
      </c>
      <c r="B33" s="76" t="s">
        <v>228</v>
      </c>
      <c r="C33" s="76" t="s">
        <v>632</v>
      </c>
      <c r="D33" s="88">
        <v>400</v>
      </c>
      <c r="E33" s="71" t="s">
        <v>230</v>
      </c>
      <c r="F33" s="71" t="s">
        <v>633</v>
      </c>
      <c r="G33" s="71" t="s">
        <v>117</v>
      </c>
    </row>
    <row r="34" spans="1:7" ht="60.75" customHeight="1">
      <c r="A34" s="3">
        <v>32</v>
      </c>
      <c r="B34" s="71" t="s">
        <v>833</v>
      </c>
      <c r="C34" s="76" t="s">
        <v>843</v>
      </c>
      <c r="D34" s="71">
        <v>1000</v>
      </c>
      <c r="E34" s="71" t="s">
        <v>857</v>
      </c>
      <c r="F34" s="71" t="s">
        <v>844</v>
      </c>
      <c r="G34" s="71" t="s">
        <v>842</v>
      </c>
    </row>
    <row r="35" spans="1:7" ht="60.75" customHeight="1">
      <c r="A35" s="3">
        <v>33</v>
      </c>
      <c r="B35" s="71" t="s">
        <v>833</v>
      </c>
      <c r="C35" s="76" t="s">
        <v>843</v>
      </c>
      <c r="D35" s="71">
        <v>1000</v>
      </c>
      <c r="E35" s="71" t="s">
        <v>857</v>
      </c>
      <c r="F35" s="71" t="s">
        <v>844</v>
      </c>
      <c r="G35" s="71" t="s">
        <v>842</v>
      </c>
    </row>
    <row r="36" spans="1:7" ht="60.75" customHeight="1">
      <c r="A36" s="3">
        <v>34</v>
      </c>
      <c r="B36" s="71" t="s">
        <v>170</v>
      </c>
      <c r="C36" s="76">
        <v>43790</v>
      </c>
      <c r="D36" s="88">
        <v>100</v>
      </c>
      <c r="E36" s="71" t="s">
        <v>171</v>
      </c>
      <c r="F36" s="71" t="s">
        <v>431</v>
      </c>
      <c r="G36" s="71" t="s">
        <v>117</v>
      </c>
    </row>
    <row r="37" spans="1:7" ht="60.75" customHeight="1">
      <c r="A37" s="3">
        <v>35</v>
      </c>
      <c r="B37" s="71" t="s">
        <v>170</v>
      </c>
      <c r="C37" s="76">
        <v>43795</v>
      </c>
      <c r="D37" s="88">
        <v>100</v>
      </c>
      <c r="E37" s="71" t="s">
        <v>171</v>
      </c>
      <c r="F37" s="71" t="s">
        <v>431</v>
      </c>
      <c r="G37" s="71" t="s">
        <v>117</v>
      </c>
    </row>
    <row r="38" spans="1:7" ht="60.75" customHeight="1">
      <c r="A38" s="3">
        <v>36</v>
      </c>
      <c r="B38" s="71" t="s">
        <v>170</v>
      </c>
      <c r="C38" s="76">
        <v>43797</v>
      </c>
      <c r="D38" s="88">
        <v>100</v>
      </c>
      <c r="E38" s="71" t="s">
        <v>171</v>
      </c>
      <c r="F38" s="71" t="s">
        <v>431</v>
      </c>
      <c r="G38" s="71" t="s">
        <v>117</v>
      </c>
    </row>
    <row r="39" spans="1:7" ht="60.75" customHeight="1">
      <c r="A39" s="3">
        <v>37</v>
      </c>
      <c r="B39" s="71" t="s">
        <v>170</v>
      </c>
      <c r="C39" s="76" t="s">
        <v>571</v>
      </c>
      <c r="D39" s="88">
        <v>100</v>
      </c>
      <c r="E39" s="71" t="s">
        <v>171</v>
      </c>
      <c r="F39" s="71" t="s">
        <v>431</v>
      </c>
      <c r="G39" s="71" t="s">
        <v>117</v>
      </c>
    </row>
    <row r="40" spans="1:7" ht="60.75" customHeight="1">
      <c r="A40" s="3">
        <v>38</v>
      </c>
      <c r="B40" s="71" t="s">
        <v>170</v>
      </c>
      <c r="C40" s="76">
        <v>43514</v>
      </c>
      <c r="D40" s="88">
        <v>200</v>
      </c>
      <c r="E40" s="71" t="s">
        <v>171</v>
      </c>
      <c r="F40" s="71" t="s">
        <v>572</v>
      </c>
      <c r="G40" s="71" t="s">
        <v>117</v>
      </c>
    </row>
    <row r="41" spans="1:7" ht="60.75" customHeight="1">
      <c r="A41" s="3">
        <v>39</v>
      </c>
      <c r="B41" s="71" t="s">
        <v>182</v>
      </c>
      <c r="C41" s="171">
        <v>43493</v>
      </c>
      <c r="D41" s="140">
        <v>2000</v>
      </c>
      <c r="E41" s="71" t="s">
        <v>171</v>
      </c>
      <c r="F41" s="172" t="s">
        <v>576</v>
      </c>
      <c r="G41" s="172" t="s">
        <v>117</v>
      </c>
    </row>
    <row r="42" spans="1:7" ht="60.75" customHeight="1">
      <c r="A42" s="3">
        <v>40</v>
      </c>
      <c r="B42" s="76" t="s">
        <v>204</v>
      </c>
      <c r="C42" s="76" t="s">
        <v>588</v>
      </c>
      <c r="D42" s="71">
        <v>48</v>
      </c>
      <c r="E42" s="71" t="s">
        <v>171</v>
      </c>
      <c r="F42" s="71" t="s">
        <v>589</v>
      </c>
      <c r="G42" s="71" t="s">
        <v>117</v>
      </c>
    </row>
    <row r="43" spans="1:7" ht="60.75" customHeight="1">
      <c r="A43" s="3">
        <v>41</v>
      </c>
      <c r="B43" s="71" t="s">
        <v>212</v>
      </c>
      <c r="C43" s="76">
        <v>43486</v>
      </c>
      <c r="D43" s="88">
        <v>150</v>
      </c>
      <c r="E43" s="71" t="s">
        <v>171</v>
      </c>
      <c r="F43" s="71" t="s">
        <v>599</v>
      </c>
      <c r="G43" s="71" t="s">
        <v>117</v>
      </c>
    </row>
    <row r="44" spans="1:7" ht="60.75" customHeight="1">
      <c r="A44" s="3">
        <v>42</v>
      </c>
      <c r="B44" s="71" t="s">
        <v>212</v>
      </c>
      <c r="C44" s="76">
        <v>43500</v>
      </c>
      <c r="D44" s="88">
        <v>100</v>
      </c>
      <c r="E44" s="71" t="s">
        <v>171</v>
      </c>
      <c r="F44" s="71" t="s">
        <v>600</v>
      </c>
      <c r="G44" s="71" t="s">
        <v>117</v>
      </c>
    </row>
    <row r="45" spans="1:7" ht="60.75" customHeight="1">
      <c r="A45" s="3">
        <v>43</v>
      </c>
      <c r="B45" s="71" t="s">
        <v>212</v>
      </c>
      <c r="C45" s="76">
        <v>43523</v>
      </c>
      <c r="D45" s="71">
        <v>100</v>
      </c>
      <c r="E45" s="71" t="s">
        <v>171</v>
      </c>
      <c r="F45" s="71" t="s">
        <v>601</v>
      </c>
      <c r="G45" s="71" t="s">
        <v>117</v>
      </c>
    </row>
    <row r="46" spans="1:7" ht="60.75" customHeight="1">
      <c r="A46" s="3">
        <v>44</v>
      </c>
      <c r="B46" s="91" t="s">
        <v>212</v>
      </c>
      <c r="C46" s="173" t="s">
        <v>602</v>
      </c>
      <c r="D46" s="173" t="s">
        <v>603</v>
      </c>
      <c r="E46" s="91" t="s">
        <v>171</v>
      </c>
      <c r="F46" s="173" t="s">
        <v>604</v>
      </c>
      <c r="G46" s="173" t="s">
        <v>117</v>
      </c>
    </row>
    <row r="47" spans="1:7" ht="60.75" customHeight="1">
      <c r="A47" s="3">
        <v>45</v>
      </c>
      <c r="B47" s="91" t="s">
        <v>212</v>
      </c>
      <c r="C47" s="173">
        <v>43749</v>
      </c>
      <c r="D47" s="174">
        <v>60</v>
      </c>
      <c r="E47" s="91" t="s">
        <v>171</v>
      </c>
      <c r="F47" s="174" t="s">
        <v>605</v>
      </c>
      <c r="G47" s="174" t="s">
        <v>117</v>
      </c>
    </row>
    <row r="48" spans="1:7" ht="60.75" customHeight="1">
      <c r="A48" s="3">
        <v>46</v>
      </c>
      <c r="B48" s="91" t="s">
        <v>212</v>
      </c>
      <c r="C48" s="173">
        <v>43753</v>
      </c>
      <c r="D48" s="174">
        <v>50</v>
      </c>
      <c r="E48" s="91" t="s">
        <v>171</v>
      </c>
      <c r="F48" s="174" t="s">
        <v>606</v>
      </c>
      <c r="G48" s="174" t="s">
        <v>117</v>
      </c>
    </row>
    <row r="49" spans="1:7" ht="60.75" customHeight="1">
      <c r="A49" s="3">
        <v>47</v>
      </c>
      <c r="B49" s="91" t="s">
        <v>212</v>
      </c>
      <c r="C49" s="173">
        <v>43755</v>
      </c>
      <c r="D49" s="174">
        <v>50</v>
      </c>
      <c r="E49" s="91" t="s">
        <v>171</v>
      </c>
      <c r="F49" s="174" t="s">
        <v>607</v>
      </c>
      <c r="G49" s="174" t="s">
        <v>117</v>
      </c>
    </row>
    <row r="50" spans="1:7" ht="60.75" customHeight="1">
      <c r="A50" s="3">
        <v>48</v>
      </c>
      <c r="B50" s="91" t="s">
        <v>212</v>
      </c>
      <c r="C50" s="173">
        <v>43787</v>
      </c>
      <c r="D50" s="174">
        <v>50</v>
      </c>
      <c r="E50" s="91" t="s">
        <v>171</v>
      </c>
      <c r="F50" s="174" t="s">
        <v>608</v>
      </c>
      <c r="G50" s="174" t="s">
        <v>117</v>
      </c>
    </row>
    <row r="51" spans="1:7" ht="60.75" customHeight="1">
      <c r="A51" s="3">
        <v>49</v>
      </c>
      <c r="B51" s="91" t="s">
        <v>212</v>
      </c>
      <c r="C51" s="173">
        <v>43789</v>
      </c>
      <c r="D51" s="174">
        <v>50</v>
      </c>
      <c r="E51" s="91" t="s">
        <v>171</v>
      </c>
      <c r="F51" s="174" t="s">
        <v>609</v>
      </c>
      <c r="G51" s="174" t="s">
        <v>117</v>
      </c>
    </row>
    <row r="52" spans="1:7" ht="60.75" customHeight="1">
      <c r="A52" s="3">
        <v>50</v>
      </c>
      <c r="B52" s="91" t="s">
        <v>212</v>
      </c>
      <c r="C52" s="173" t="s">
        <v>610</v>
      </c>
      <c r="D52" s="174">
        <v>60</v>
      </c>
      <c r="E52" s="91" t="s">
        <v>171</v>
      </c>
      <c r="F52" s="174" t="s">
        <v>611</v>
      </c>
      <c r="G52" s="174" t="s">
        <v>117</v>
      </c>
    </row>
    <row r="53" spans="1:7" ht="60.75" customHeight="1">
      <c r="A53" s="3">
        <v>51</v>
      </c>
      <c r="B53" s="91" t="s">
        <v>212</v>
      </c>
      <c r="C53" s="173">
        <v>43804</v>
      </c>
      <c r="D53" s="174">
        <v>70</v>
      </c>
      <c r="E53" s="91" t="s">
        <v>171</v>
      </c>
      <c r="F53" s="174" t="s">
        <v>613</v>
      </c>
      <c r="G53" s="174" t="s">
        <v>117</v>
      </c>
    </row>
    <row r="54" spans="1:7" ht="60.75" customHeight="1">
      <c r="A54" s="3">
        <v>52</v>
      </c>
      <c r="B54" s="91" t="s">
        <v>212</v>
      </c>
      <c r="C54" s="173" t="s">
        <v>614</v>
      </c>
      <c r="D54" s="174">
        <v>70</v>
      </c>
      <c r="E54" s="91" t="s">
        <v>171</v>
      </c>
      <c r="F54" s="174" t="s">
        <v>615</v>
      </c>
      <c r="G54" s="174" t="s">
        <v>117</v>
      </c>
    </row>
    <row r="55" spans="1:7" ht="60.75" customHeight="1">
      <c r="A55" s="3">
        <v>53</v>
      </c>
      <c r="B55" s="91" t="s">
        <v>212</v>
      </c>
      <c r="C55" s="173">
        <v>43811</v>
      </c>
      <c r="D55" s="174">
        <v>70</v>
      </c>
      <c r="E55" s="91" t="s">
        <v>171</v>
      </c>
      <c r="F55" s="174" t="s">
        <v>616</v>
      </c>
      <c r="G55" s="174" t="s">
        <v>117</v>
      </c>
    </row>
    <row r="56" spans="1:7" ht="60.75" customHeight="1">
      <c r="A56" s="3">
        <v>54</v>
      </c>
      <c r="B56" s="91" t="s">
        <v>212</v>
      </c>
      <c r="C56" s="173" t="s">
        <v>617</v>
      </c>
      <c r="D56" s="174">
        <v>70</v>
      </c>
      <c r="E56" s="91" t="s">
        <v>171</v>
      </c>
      <c r="F56" s="174" t="s">
        <v>618</v>
      </c>
      <c r="G56" s="174" t="s">
        <v>117</v>
      </c>
    </row>
    <row r="57" spans="1:7" ht="60.75" customHeight="1">
      <c r="A57" s="3">
        <v>55</v>
      </c>
      <c r="B57" s="71" t="s">
        <v>429</v>
      </c>
      <c r="C57" s="76">
        <v>43551</v>
      </c>
      <c r="D57" s="88">
        <v>200</v>
      </c>
      <c r="E57" s="71" t="s">
        <v>171</v>
      </c>
      <c r="F57" s="71" t="s">
        <v>634</v>
      </c>
      <c r="G57" s="71" t="s">
        <v>117</v>
      </c>
    </row>
    <row r="58" spans="1:7" ht="60.75" customHeight="1">
      <c r="A58" s="3">
        <v>56</v>
      </c>
      <c r="B58" s="71" t="s">
        <v>429</v>
      </c>
      <c r="C58" s="76">
        <v>43614</v>
      </c>
      <c r="D58" s="88">
        <v>50</v>
      </c>
      <c r="E58" s="71" t="s">
        <v>171</v>
      </c>
      <c r="F58" s="71" t="s">
        <v>635</v>
      </c>
      <c r="G58" s="71" t="s">
        <v>117</v>
      </c>
    </row>
    <row r="59" spans="1:7" ht="60.75" customHeight="1">
      <c r="A59" s="3">
        <v>57</v>
      </c>
      <c r="B59" s="71" t="s">
        <v>429</v>
      </c>
      <c r="C59" s="76">
        <v>43572</v>
      </c>
      <c r="D59" s="71">
        <v>250</v>
      </c>
      <c r="E59" s="175" t="s">
        <v>171</v>
      </c>
      <c r="F59" s="71" t="s">
        <v>637</v>
      </c>
      <c r="G59" s="71" t="s">
        <v>117</v>
      </c>
    </row>
    <row r="60" spans="1:7" ht="60.75" customHeight="1">
      <c r="A60" s="3">
        <v>58</v>
      </c>
      <c r="B60" s="71" t="s">
        <v>429</v>
      </c>
      <c r="C60" s="76">
        <v>43614</v>
      </c>
      <c r="D60" s="176">
        <v>100</v>
      </c>
      <c r="E60" s="177" t="s">
        <v>171</v>
      </c>
      <c r="F60" s="176" t="s">
        <v>638</v>
      </c>
      <c r="G60" s="176" t="s">
        <v>117</v>
      </c>
    </row>
    <row r="61" spans="1:7" ht="60.75" customHeight="1">
      <c r="A61" s="3">
        <v>59</v>
      </c>
      <c r="B61" s="71" t="s">
        <v>236</v>
      </c>
      <c r="C61" s="76" t="s">
        <v>642</v>
      </c>
      <c r="D61" s="71">
        <v>38</v>
      </c>
      <c r="E61" s="71" t="s">
        <v>171</v>
      </c>
      <c r="F61" s="71" t="s">
        <v>643</v>
      </c>
      <c r="G61" s="71" t="s">
        <v>117</v>
      </c>
    </row>
    <row r="62" spans="1:7" ht="60.75" customHeight="1">
      <c r="A62" s="3">
        <v>60</v>
      </c>
      <c r="B62" s="71" t="s">
        <v>236</v>
      </c>
      <c r="C62" s="76" t="s">
        <v>237</v>
      </c>
      <c r="D62" s="71">
        <v>17</v>
      </c>
      <c r="E62" s="71" t="s">
        <v>171</v>
      </c>
      <c r="F62" s="71" t="s">
        <v>643</v>
      </c>
      <c r="G62" s="71" t="s">
        <v>117</v>
      </c>
    </row>
    <row r="63" spans="1:7" ht="64.5" customHeight="1">
      <c r="A63" s="3">
        <v>61</v>
      </c>
      <c r="B63" s="71" t="s">
        <v>236</v>
      </c>
      <c r="C63" s="76">
        <v>43781</v>
      </c>
      <c r="D63" s="71">
        <v>10</v>
      </c>
      <c r="E63" s="71" t="s">
        <v>171</v>
      </c>
      <c r="F63" s="71" t="s">
        <v>644</v>
      </c>
      <c r="G63" s="71" t="s">
        <v>117</v>
      </c>
    </row>
    <row r="64" spans="1:7" ht="64.5" customHeight="1">
      <c r="A64" s="3">
        <v>62</v>
      </c>
      <c r="B64" s="71" t="s">
        <v>236</v>
      </c>
      <c r="C64" s="76">
        <v>43802</v>
      </c>
      <c r="D64" s="71">
        <v>7</v>
      </c>
      <c r="E64" s="71" t="s">
        <v>171</v>
      </c>
      <c r="F64" s="71" t="s">
        <v>645</v>
      </c>
      <c r="G64" s="71" t="s">
        <v>117</v>
      </c>
    </row>
    <row r="65" spans="1:7" ht="64.5" customHeight="1">
      <c r="A65" s="3">
        <v>63</v>
      </c>
      <c r="B65" s="71" t="s">
        <v>149</v>
      </c>
      <c r="C65" s="76">
        <v>43805</v>
      </c>
      <c r="D65" s="71">
        <v>200</v>
      </c>
      <c r="E65" s="71" t="s">
        <v>171</v>
      </c>
      <c r="F65" s="71" t="s">
        <v>652</v>
      </c>
      <c r="G65" s="71" t="s">
        <v>117</v>
      </c>
    </row>
    <row r="66" spans="1:7" ht="64.5" customHeight="1">
      <c r="A66" s="3">
        <v>64</v>
      </c>
      <c r="B66" s="71" t="s">
        <v>149</v>
      </c>
      <c r="C66" s="76" t="s">
        <v>655</v>
      </c>
      <c r="D66" s="71">
        <v>50</v>
      </c>
      <c r="E66" s="71" t="s">
        <v>171</v>
      </c>
      <c r="F66" s="71" t="s">
        <v>656</v>
      </c>
      <c r="G66" s="71" t="s">
        <v>117</v>
      </c>
    </row>
    <row r="67" spans="1:7" ht="69" customHeight="1">
      <c r="A67" s="3">
        <v>65</v>
      </c>
      <c r="B67" s="71" t="s">
        <v>77</v>
      </c>
      <c r="C67" s="76">
        <v>43592</v>
      </c>
      <c r="D67" s="88">
        <v>60</v>
      </c>
      <c r="E67" s="71" t="s">
        <v>171</v>
      </c>
      <c r="F67" s="71" t="s">
        <v>661</v>
      </c>
      <c r="G67" s="71" t="s">
        <v>117</v>
      </c>
    </row>
    <row r="68" spans="1:7" ht="69" customHeight="1">
      <c r="A68" s="3">
        <v>66</v>
      </c>
      <c r="B68" s="76" t="s">
        <v>254</v>
      </c>
      <c r="C68" s="138" t="s">
        <v>220</v>
      </c>
      <c r="D68" s="133">
        <v>10000</v>
      </c>
      <c r="E68" s="71" t="s">
        <v>171</v>
      </c>
      <c r="F68" s="71" t="s">
        <v>667</v>
      </c>
      <c r="G68" s="71" t="s">
        <v>117</v>
      </c>
    </row>
    <row r="69" spans="1:7" ht="69" customHeight="1">
      <c r="A69" s="3">
        <v>67</v>
      </c>
      <c r="B69" s="76" t="s">
        <v>254</v>
      </c>
      <c r="C69" s="137" t="s">
        <v>668</v>
      </c>
      <c r="D69" s="133">
        <v>3000</v>
      </c>
      <c r="E69" s="71" t="s">
        <v>171</v>
      </c>
      <c r="F69" s="133" t="s">
        <v>669</v>
      </c>
      <c r="G69" s="133" t="s">
        <v>117</v>
      </c>
    </row>
    <row r="70" spans="1:7" ht="74.25" customHeight="1">
      <c r="A70" s="3">
        <v>68</v>
      </c>
      <c r="B70" s="76" t="s">
        <v>254</v>
      </c>
      <c r="C70" s="132">
        <v>43735</v>
      </c>
      <c r="D70" s="133">
        <v>100</v>
      </c>
      <c r="E70" s="71" t="s">
        <v>171</v>
      </c>
      <c r="F70" s="133" t="s">
        <v>670</v>
      </c>
      <c r="G70" s="133" t="s">
        <v>117</v>
      </c>
    </row>
    <row r="71" spans="1:7" ht="74.25" customHeight="1">
      <c r="A71" s="3">
        <v>69</v>
      </c>
      <c r="B71" s="76" t="s">
        <v>254</v>
      </c>
      <c r="C71" s="137" t="s">
        <v>671</v>
      </c>
      <c r="D71" s="137" t="s">
        <v>547</v>
      </c>
      <c r="E71" s="71" t="s">
        <v>171</v>
      </c>
      <c r="F71" s="137" t="s">
        <v>672</v>
      </c>
      <c r="G71" s="137" t="s">
        <v>117</v>
      </c>
    </row>
    <row r="72" spans="1:7" ht="74.25" customHeight="1">
      <c r="A72" s="3">
        <v>70</v>
      </c>
      <c r="B72" s="71" t="s">
        <v>261</v>
      </c>
      <c r="C72" s="178">
        <v>43727</v>
      </c>
      <c r="D72" s="179">
        <v>500</v>
      </c>
      <c r="E72" s="71" t="s">
        <v>171</v>
      </c>
      <c r="F72" s="179" t="s">
        <v>683</v>
      </c>
      <c r="G72" s="179" t="s">
        <v>117</v>
      </c>
    </row>
    <row r="73" spans="1:7" ht="74.25" customHeight="1">
      <c r="A73" s="3">
        <v>71</v>
      </c>
      <c r="B73" s="71" t="s">
        <v>261</v>
      </c>
      <c r="C73" s="178">
        <v>43780</v>
      </c>
      <c r="D73" s="179">
        <v>300</v>
      </c>
      <c r="E73" s="71" t="s">
        <v>171</v>
      </c>
      <c r="F73" s="179" t="s">
        <v>692</v>
      </c>
      <c r="G73" s="179" t="s">
        <v>117</v>
      </c>
    </row>
    <row r="74" spans="1:7" ht="74.25" customHeight="1">
      <c r="A74" s="3">
        <v>72</v>
      </c>
      <c r="B74" s="71" t="s">
        <v>331</v>
      </c>
      <c r="C74" s="76" t="s">
        <v>693</v>
      </c>
      <c r="D74" s="88">
        <v>25</v>
      </c>
      <c r="E74" s="71" t="s">
        <v>171</v>
      </c>
      <c r="F74" s="71" t="s">
        <v>694</v>
      </c>
      <c r="G74" s="71" t="s">
        <v>117</v>
      </c>
    </row>
    <row r="75" spans="1:7" ht="74.25" customHeight="1">
      <c r="A75" s="3">
        <v>73</v>
      </c>
      <c r="B75" s="71" t="s">
        <v>180</v>
      </c>
      <c r="C75" s="76">
        <v>43712</v>
      </c>
      <c r="D75" s="88">
        <v>70</v>
      </c>
      <c r="E75" s="71" t="s">
        <v>171</v>
      </c>
      <c r="F75" s="71" t="s">
        <v>732</v>
      </c>
      <c r="G75" s="71" t="s">
        <v>117</v>
      </c>
    </row>
    <row r="76" spans="1:7" ht="74.25" customHeight="1">
      <c r="A76" s="3">
        <v>74</v>
      </c>
      <c r="B76" s="71" t="s">
        <v>180</v>
      </c>
      <c r="C76" s="76">
        <v>43742</v>
      </c>
      <c r="D76" s="88">
        <v>150</v>
      </c>
      <c r="E76" s="71" t="s">
        <v>171</v>
      </c>
      <c r="F76" s="71" t="s">
        <v>733</v>
      </c>
      <c r="G76" s="71" t="s">
        <v>117</v>
      </c>
    </row>
    <row r="77" spans="1:7" ht="74.25" customHeight="1">
      <c r="A77" s="3">
        <v>75</v>
      </c>
      <c r="B77" s="71" t="s">
        <v>180</v>
      </c>
      <c r="C77" s="76">
        <v>43621</v>
      </c>
      <c r="D77" s="88">
        <v>150</v>
      </c>
      <c r="E77" s="71" t="s">
        <v>171</v>
      </c>
      <c r="F77" s="71" t="s">
        <v>734</v>
      </c>
      <c r="G77" s="71" t="s">
        <v>117</v>
      </c>
    </row>
    <row r="78" spans="1:7" ht="74.25" customHeight="1">
      <c r="A78" s="3">
        <v>76</v>
      </c>
      <c r="B78" s="71" t="s">
        <v>219</v>
      </c>
      <c r="C78" s="76" t="s">
        <v>741</v>
      </c>
      <c r="D78" s="71">
        <v>45</v>
      </c>
      <c r="E78" s="71" t="s">
        <v>171</v>
      </c>
      <c r="F78" s="71" t="s">
        <v>742</v>
      </c>
      <c r="G78" s="71" t="s">
        <v>117</v>
      </c>
    </row>
    <row r="79" spans="1:7" ht="74.25" customHeight="1">
      <c r="A79" s="3">
        <v>77</v>
      </c>
      <c r="B79" s="71" t="s">
        <v>219</v>
      </c>
      <c r="C79" s="76" t="s">
        <v>743</v>
      </c>
      <c r="D79" s="71">
        <v>250</v>
      </c>
      <c r="E79" s="71" t="s">
        <v>171</v>
      </c>
      <c r="F79" s="71" t="s">
        <v>744</v>
      </c>
      <c r="G79" s="71" t="s">
        <v>117</v>
      </c>
    </row>
    <row r="80" spans="1:7" ht="74.25" customHeight="1">
      <c r="A80" s="3">
        <v>78</v>
      </c>
      <c r="B80" s="71" t="s">
        <v>219</v>
      </c>
      <c r="C80" s="71" t="s">
        <v>220</v>
      </c>
      <c r="D80" s="71">
        <v>10</v>
      </c>
      <c r="E80" s="71" t="s">
        <v>171</v>
      </c>
      <c r="F80" s="71" t="s">
        <v>745</v>
      </c>
      <c r="G80" s="71" t="s">
        <v>117</v>
      </c>
    </row>
    <row r="81" spans="1:7" ht="74.25" customHeight="1">
      <c r="A81" s="3">
        <v>79</v>
      </c>
      <c r="B81" s="71" t="s">
        <v>219</v>
      </c>
      <c r="C81" s="71" t="s">
        <v>220</v>
      </c>
      <c r="D81" s="92">
        <v>35</v>
      </c>
      <c r="E81" s="71" t="s">
        <v>171</v>
      </c>
      <c r="F81" s="71" t="s">
        <v>745</v>
      </c>
      <c r="G81" s="71" t="s">
        <v>117</v>
      </c>
    </row>
    <row r="82" spans="1:7" ht="74.25" customHeight="1">
      <c r="A82" s="3">
        <v>80</v>
      </c>
      <c r="B82" s="71" t="s">
        <v>219</v>
      </c>
      <c r="C82" s="71" t="s">
        <v>220</v>
      </c>
      <c r="D82" s="92">
        <v>250</v>
      </c>
      <c r="E82" s="71" t="s">
        <v>171</v>
      </c>
      <c r="F82" s="71" t="s">
        <v>750</v>
      </c>
      <c r="G82" s="71" t="s">
        <v>117</v>
      </c>
    </row>
    <row r="83" spans="1:7" ht="74.25" customHeight="1">
      <c r="A83" s="3">
        <v>81</v>
      </c>
      <c r="B83" s="71" t="s">
        <v>219</v>
      </c>
      <c r="C83" s="71" t="s">
        <v>220</v>
      </c>
      <c r="D83" s="92">
        <v>115</v>
      </c>
      <c r="E83" s="71" t="s">
        <v>171</v>
      </c>
      <c r="F83" s="92" t="s">
        <v>752</v>
      </c>
      <c r="G83" s="92" t="s">
        <v>117</v>
      </c>
    </row>
    <row r="84" spans="1:7" ht="74.25" customHeight="1">
      <c r="A84" s="3">
        <v>82</v>
      </c>
      <c r="B84" s="71" t="s">
        <v>222</v>
      </c>
      <c r="C84" s="76">
        <v>43517</v>
      </c>
      <c r="D84" s="88">
        <v>70</v>
      </c>
      <c r="E84" s="71" t="s">
        <v>171</v>
      </c>
      <c r="F84" s="71" t="s">
        <v>753</v>
      </c>
      <c r="G84" s="71" t="s">
        <v>117</v>
      </c>
    </row>
    <row r="85" spans="1:7" ht="74.25" customHeight="1">
      <c r="A85" s="3">
        <v>83</v>
      </c>
      <c r="B85" s="71" t="s">
        <v>222</v>
      </c>
      <c r="C85" s="76">
        <v>43545</v>
      </c>
      <c r="D85" s="88">
        <v>52</v>
      </c>
      <c r="E85" s="71" t="s">
        <v>171</v>
      </c>
      <c r="F85" s="71" t="s">
        <v>754</v>
      </c>
      <c r="G85" s="71" t="s">
        <v>117</v>
      </c>
    </row>
    <row r="86" spans="1:7" ht="74.25" customHeight="1">
      <c r="A86" s="3">
        <v>84</v>
      </c>
      <c r="B86" s="71" t="s">
        <v>222</v>
      </c>
      <c r="C86" s="76">
        <v>43578</v>
      </c>
      <c r="D86" s="88">
        <v>36</v>
      </c>
      <c r="E86" s="71" t="s">
        <v>171</v>
      </c>
      <c r="F86" s="71" t="s">
        <v>755</v>
      </c>
      <c r="G86" s="71" t="s">
        <v>117</v>
      </c>
    </row>
    <row r="87" spans="1:7" ht="74.25" customHeight="1">
      <c r="A87" s="3">
        <v>85</v>
      </c>
      <c r="B87" s="76" t="s">
        <v>222</v>
      </c>
      <c r="C87" s="76">
        <v>43691</v>
      </c>
      <c r="D87" s="71">
        <v>50</v>
      </c>
      <c r="E87" s="71" t="s">
        <v>171</v>
      </c>
      <c r="F87" s="71" t="s">
        <v>758</v>
      </c>
      <c r="G87" s="71" t="s">
        <v>117</v>
      </c>
    </row>
    <row r="88" spans="1:7" ht="74.25" customHeight="1">
      <c r="A88" s="3">
        <v>86</v>
      </c>
      <c r="B88" s="76" t="s">
        <v>222</v>
      </c>
      <c r="C88" s="76">
        <v>43744</v>
      </c>
      <c r="D88" s="71">
        <v>50</v>
      </c>
      <c r="E88" s="71" t="s">
        <v>171</v>
      </c>
      <c r="F88" s="71" t="s">
        <v>758</v>
      </c>
      <c r="G88" s="71" t="s">
        <v>117</v>
      </c>
    </row>
    <row r="89" spans="1:7" ht="74.25" customHeight="1">
      <c r="A89" s="3">
        <v>87</v>
      </c>
      <c r="B89" s="76" t="s">
        <v>222</v>
      </c>
      <c r="C89" s="76">
        <v>43756</v>
      </c>
      <c r="D89" s="71">
        <v>50</v>
      </c>
      <c r="E89" s="71" t="s">
        <v>171</v>
      </c>
      <c r="F89" s="71" t="s">
        <v>759</v>
      </c>
      <c r="G89" s="71" t="s">
        <v>117</v>
      </c>
    </row>
    <row r="90" spans="1:7" ht="74.25" customHeight="1">
      <c r="A90" s="3">
        <v>88</v>
      </c>
      <c r="B90" s="76" t="s">
        <v>233</v>
      </c>
      <c r="C90" s="76" t="s">
        <v>760</v>
      </c>
      <c r="D90" s="88">
        <v>50</v>
      </c>
      <c r="E90" s="71" t="s">
        <v>171</v>
      </c>
      <c r="F90" s="71" t="s">
        <v>761</v>
      </c>
      <c r="G90" s="71" t="s">
        <v>117</v>
      </c>
    </row>
    <row r="91" spans="1:7" ht="74.25" customHeight="1">
      <c r="A91" s="3">
        <v>89</v>
      </c>
      <c r="B91" s="71" t="s">
        <v>249</v>
      </c>
      <c r="C91" s="76">
        <v>43573</v>
      </c>
      <c r="D91" s="88">
        <v>100</v>
      </c>
      <c r="E91" s="71" t="s">
        <v>171</v>
      </c>
      <c r="F91" s="71" t="s">
        <v>762</v>
      </c>
      <c r="G91" s="71" t="s">
        <v>117</v>
      </c>
    </row>
    <row r="92" spans="1:7" ht="74.25" customHeight="1">
      <c r="A92" s="3">
        <v>90</v>
      </c>
      <c r="B92" s="76" t="s">
        <v>258</v>
      </c>
      <c r="C92" s="76">
        <v>43537</v>
      </c>
      <c r="D92" s="88">
        <v>100</v>
      </c>
      <c r="E92" s="71" t="s">
        <v>171</v>
      </c>
      <c r="F92" s="71" t="s">
        <v>768</v>
      </c>
      <c r="G92" s="71" t="s">
        <v>117</v>
      </c>
    </row>
    <row r="93" spans="1:7" ht="74.25" customHeight="1">
      <c r="A93" s="3">
        <v>91</v>
      </c>
      <c r="B93" s="71" t="s">
        <v>88</v>
      </c>
      <c r="C93" s="76">
        <v>43516</v>
      </c>
      <c r="D93" s="71">
        <v>165</v>
      </c>
      <c r="E93" s="71" t="s">
        <v>171</v>
      </c>
      <c r="F93" s="71" t="s">
        <v>769</v>
      </c>
      <c r="G93" s="71" t="s">
        <v>117</v>
      </c>
    </row>
    <row r="94" spans="1:7" ht="74.25" customHeight="1">
      <c r="A94" s="3">
        <v>92</v>
      </c>
      <c r="B94" s="76" t="s">
        <v>88</v>
      </c>
      <c r="C94" s="76" t="s">
        <v>771</v>
      </c>
      <c r="D94" s="88">
        <v>452</v>
      </c>
      <c r="E94" s="71" t="s">
        <v>171</v>
      </c>
      <c r="F94" s="71" t="s">
        <v>772</v>
      </c>
      <c r="G94" s="71" t="s">
        <v>117</v>
      </c>
    </row>
    <row r="95" spans="1:7" ht="74.25" customHeight="1">
      <c r="A95" s="3">
        <v>93</v>
      </c>
      <c r="B95" s="76" t="s">
        <v>88</v>
      </c>
      <c r="C95" s="76" t="s">
        <v>773</v>
      </c>
      <c r="D95" s="88">
        <v>185</v>
      </c>
      <c r="E95" s="71" t="s">
        <v>171</v>
      </c>
      <c r="F95" s="71" t="s">
        <v>774</v>
      </c>
      <c r="G95" s="71" t="s">
        <v>117</v>
      </c>
    </row>
    <row r="96" spans="1:7" ht="74.25" customHeight="1">
      <c r="A96" s="3">
        <v>94</v>
      </c>
      <c r="B96" s="76" t="s">
        <v>143</v>
      </c>
      <c r="C96" s="76">
        <v>43543</v>
      </c>
      <c r="D96" s="88">
        <v>50</v>
      </c>
      <c r="E96" s="71" t="s">
        <v>171</v>
      </c>
      <c r="F96" s="71" t="s">
        <v>775</v>
      </c>
      <c r="G96" s="71" t="s">
        <v>117</v>
      </c>
    </row>
    <row r="97" spans="1:7" ht="74.25" customHeight="1">
      <c r="A97" s="3">
        <v>95</v>
      </c>
      <c r="B97" s="71" t="s">
        <v>110</v>
      </c>
      <c r="C97" s="124">
        <v>43597</v>
      </c>
      <c r="D97" s="88">
        <v>100</v>
      </c>
      <c r="E97" s="71" t="s">
        <v>171</v>
      </c>
      <c r="F97" s="71" t="s">
        <v>776</v>
      </c>
      <c r="G97" s="71" t="s">
        <v>117</v>
      </c>
    </row>
    <row r="98" spans="1:7" ht="74.25" customHeight="1">
      <c r="A98" s="3">
        <v>96</v>
      </c>
      <c r="B98" s="76" t="s">
        <v>143</v>
      </c>
      <c r="C98" s="76" t="s">
        <v>795</v>
      </c>
      <c r="D98" s="88" t="s">
        <v>796</v>
      </c>
      <c r="E98" s="71" t="s">
        <v>171</v>
      </c>
      <c r="F98" s="71" t="s">
        <v>797</v>
      </c>
      <c r="G98" s="71" t="s">
        <v>117</v>
      </c>
    </row>
    <row r="99" spans="1:7" ht="74.25" customHeight="1">
      <c r="A99" s="3">
        <v>97</v>
      </c>
      <c r="B99" s="76" t="s">
        <v>143</v>
      </c>
      <c r="C99" s="76" t="s">
        <v>795</v>
      </c>
      <c r="D99" s="88" t="s">
        <v>796</v>
      </c>
      <c r="E99" s="71" t="s">
        <v>171</v>
      </c>
      <c r="F99" s="71" t="s">
        <v>775</v>
      </c>
      <c r="G99" s="71" t="s">
        <v>117</v>
      </c>
    </row>
    <row r="100" spans="1:7" ht="74.25" customHeight="1">
      <c r="A100" s="3">
        <v>98</v>
      </c>
      <c r="B100" s="71" t="s">
        <v>404</v>
      </c>
      <c r="C100" s="76" t="s">
        <v>577</v>
      </c>
      <c r="D100" s="88">
        <v>1200</v>
      </c>
      <c r="E100" s="71" t="s">
        <v>184</v>
      </c>
      <c r="F100" s="71" t="s">
        <v>578</v>
      </c>
      <c r="G100" s="71" t="s">
        <v>117</v>
      </c>
    </row>
    <row r="101" spans="1:7" ht="74.25" customHeight="1">
      <c r="A101" s="3">
        <v>99</v>
      </c>
      <c r="B101" s="71" t="s">
        <v>404</v>
      </c>
      <c r="C101" s="76">
        <v>43568</v>
      </c>
      <c r="D101" s="88">
        <v>102</v>
      </c>
      <c r="E101" s="71" t="s">
        <v>184</v>
      </c>
      <c r="F101" s="71" t="s">
        <v>579</v>
      </c>
      <c r="G101" s="71" t="s">
        <v>117</v>
      </c>
    </row>
    <row r="102" spans="1:7" ht="74.25" customHeight="1">
      <c r="A102" s="3">
        <v>100</v>
      </c>
      <c r="B102" s="71" t="s">
        <v>404</v>
      </c>
      <c r="C102" s="76" t="s">
        <v>580</v>
      </c>
      <c r="D102" s="88">
        <v>32</v>
      </c>
      <c r="E102" s="71" t="s">
        <v>184</v>
      </c>
      <c r="F102" s="71" t="s">
        <v>581</v>
      </c>
      <c r="G102" s="71" t="s">
        <v>117</v>
      </c>
    </row>
    <row r="103" spans="1:7" ht="74.25" customHeight="1">
      <c r="A103" s="3">
        <v>101</v>
      </c>
      <c r="B103" s="71" t="s">
        <v>72</v>
      </c>
      <c r="C103" s="76" t="s">
        <v>208</v>
      </c>
      <c r="D103" s="88">
        <v>200</v>
      </c>
      <c r="E103" s="71" t="s">
        <v>184</v>
      </c>
      <c r="F103" s="71" t="s">
        <v>561</v>
      </c>
      <c r="G103" s="71" t="s">
        <v>117</v>
      </c>
    </row>
    <row r="104" spans="1:7" ht="74.25" customHeight="1">
      <c r="A104" s="3">
        <v>102</v>
      </c>
      <c r="B104" s="71" t="s">
        <v>72</v>
      </c>
      <c r="C104" s="76">
        <v>43619</v>
      </c>
      <c r="D104" s="88">
        <v>15</v>
      </c>
      <c r="E104" s="71" t="s">
        <v>184</v>
      </c>
      <c r="F104" s="71" t="s">
        <v>594</v>
      </c>
      <c r="G104" s="71" t="s">
        <v>117</v>
      </c>
    </row>
    <row r="105" spans="1:7" ht="74.25" customHeight="1">
      <c r="A105" s="3">
        <v>103</v>
      </c>
      <c r="B105" s="71" t="s">
        <v>72</v>
      </c>
      <c r="C105" s="76" t="s">
        <v>211</v>
      </c>
      <c r="D105" s="71">
        <v>500</v>
      </c>
      <c r="E105" s="71" t="s">
        <v>184</v>
      </c>
      <c r="F105" s="71" t="s">
        <v>595</v>
      </c>
      <c r="G105" s="71" t="s">
        <v>117</v>
      </c>
    </row>
    <row r="106" spans="1:7" ht="74.25" customHeight="1">
      <c r="A106" s="3">
        <v>104</v>
      </c>
      <c r="B106" s="71" t="s">
        <v>72</v>
      </c>
      <c r="C106" s="76">
        <v>43756</v>
      </c>
      <c r="D106" s="71">
        <v>50</v>
      </c>
      <c r="E106" s="71" t="s">
        <v>184</v>
      </c>
      <c r="F106" s="71" t="s">
        <v>596</v>
      </c>
      <c r="G106" s="71" t="s">
        <v>117</v>
      </c>
    </row>
    <row r="107" spans="1:7" ht="74.25" customHeight="1">
      <c r="A107" s="3">
        <v>105</v>
      </c>
      <c r="B107" s="71" t="s">
        <v>46</v>
      </c>
      <c r="C107" s="76">
        <v>43597</v>
      </c>
      <c r="D107" s="88">
        <v>250</v>
      </c>
      <c r="E107" s="71" t="s">
        <v>184</v>
      </c>
      <c r="F107" s="71" t="s">
        <v>650</v>
      </c>
      <c r="G107" s="71" t="s">
        <v>117</v>
      </c>
    </row>
    <row r="108" spans="1:7" ht="74.25" customHeight="1">
      <c r="A108" s="3">
        <v>106</v>
      </c>
      <c r="B108" s="71" t="s">
        <v>128</v>
      </c>
      <c r="C108" s="112">
        <v>43613</v>
      </c>
      <c r="D108" s="88">
        <v>40</v>
      </c>
      <c r="E108" s="71" t="s">
        <v>184</v>
      </c>
      <c r="F108" s="71" t="s">
        <v>657</v>
      </c>
      <c r="G108" s="71" t="s">
        <v>117</v>
      </c>
    </row>
    <row r="109" spans="1:7" ht="74.25" customHeight="1">
      <c r="A109" s="3">
        <v>107</v>
      </c>
      <c r="B109" s="71" t="s">
        <v>128</v>
      </c>
      <c r="C109" s="112">
        <v>43636</v>
      </c>
      <c r="D109" s="88">
        <v>80</v>
      </c>
      <c r="E109" s="71" t="s">
        <v>184</v>
      </c>
      <c r="F109" s="71" t="s">
        <v>116</v>
      </c>
      <c r="G109" s="71" t="s">
        <v>117</v>
      </c>
    </row>
    <row r="110" spans="1:7" ht="74.25" customHeight="1">
      <c r="A110" s="3">
        <v>108</v>
      </c>
      <c r="B110" s="71" t="s">
        <v>128</v>
      </c>
      <c r="C110" s="112">
        <v>43656</v>
      </c>
      <c r="D110" s="88">
        <v>40</v>
      </c>
      <c r="E110" s="71" t="s">
        <v>184</v>
      </c>
      <c r="F110" s="71" t="s">
        <v>658</v>
      </c>
      <c r="G110" s="71" t="s">
        <v>117</v>
      </c>
    </row>
    <row r="111" spans="1:7" ht="74.25" customHeight="1">
      <c r="A111" s="3">
        <v>109</v>
      </c>
      <c r="B111" s="71" t="s">
        <v>128</v>
      </c>
      <c r="C111" s="112">
        <v>43787</v>
      </c>
      <c r="D111" s="88">
        <v>60</v>
      </c>
      <c r="E111" s="71" t="s">
        <v>184</v>
      </c>
      <c r="F111" s="71" t="s">
        <v>659</v>
      </c>
      <c r="G111" s="71" t="s">
        <v>117</v>
      </c>
    </row>
    <row r="112" spans="1:7" ht="74.25" customHeight="1">
      <c r="A112" s="3">
        <v>110</v>
      </c>
      <c r="B112" s="71" t="s">
        <v>128</v>
      </c>
      <c r="C112" s="112">
        <v>43808</v>
      </c>
      <c r="D112" s="88">
        <v>50</v>
      </c>
      <c r="E112" s="71" t="s">
        <v>184</v>
      </c>
      <c r="F112" s="71" t="s">
        <v>660</v>
      </c>
      <c r="G112" s="71" t="s">
        <v>117</v>
      </c>
    </row>
    <row r="113" spans="1:7" ht="74.25" customHeight="1">
      <c r="A113" s="3">
        <v>111</v>
      </c>
      <c r="B113" s="71" t="s">
        <v>95</v>
      </c>
      <c r="C113" s="124">
        <v>43572</v>
      </c>
      <c r="D113" s="88">
        <v>500</v>
      </c>
      <c r="E113" s="71" t="s">
        <v>184</v>
      </c>
      <c r="F113" s="71" t="s">
        <v>700</v>
      </c>
      <c r="G113" s="71" t="s">
        <v>117</v>
      </c>
    </row>
    <row r="114" spans="1:7" ht="74.25" customHeight="1">
      <c r="A114" s="3">
        <v>112</v>
      </c>
      <c r="B114" s="71" t="s">
        <v>95</v>
      </c>
      <c r="C114" s="124" t="s">
        <v>701</v>
      </c>
      <c r="D114" s="88">
        <v>2000</v>
      </c>
      <c r="E114" s="71" t="s">
        <v>184</v>
      </c>
      <c r="F114" s="71" t="s">
        <v>702</v>
      </c>
      <c r="G114" s="71" t="s">
        <v>117</v>
      </c>
    </row>
    <row r="115" spans="1:7" ht="74.25" customHeight="1">
      <c r="A115" s="3">
        <v>113</v>
      </c>
      <c r="B115" s="71" t="s">
        <v>95</v>
      </c>
      <c r="C115" s="124" t="s">
        <v>703</v>
      </c>
      <c r="D115" s="88">
        <v>150</v>
      </c>
      <c r="E115" s="71" t="s">
        <v>184</v>
      </c>
      <c r="F115" s="71" t="s">
        <v>704</v>
      </c>
      <c r="G115" s="71" t="s">
        <v>117</v>
      </c>
    </row>
    <row r="116" spans="1:7" ht="74.25" customHeight="1">
      <c r="A116" s="3">
        <v>114</v>
      </c>
      <c r="B116" s="71" t="s">
        <v>95</v>
      </c>
      <c r="C116" s="138">
        <v>2019</v>
      </c>
      <c r="D116" s="88">
        <v>50</v>
      </c>
      <c r="E116" s="71" t="s">
        <v>184</v>
      </c>
      <c r="F116" s="71" t="s">
        <v>705</v>
      </c>
      <c r="G116" s="71" t="s">
        <v>117</v>
      </c>
    </row>
    <row r="117" spans="1:7" ht="74.25" customHeight="1">
      <c r="A117" s="3">
        <v>115</v>
      </c>
      <c r="B117" s="71" t="s">
        <v>95</v>
      </c>
      <c r="C117" s="124" t="s">
        <v>706</v>
      </c>
      <c r="D117" s="88">
        <v>10</v>
      </c>
      <c r="E117" s="71" t="s">
        <v>184</v>
      </c>
      <c r="F117" s="71" t="s">
        <v>707</v>
      </c>
      <c r="G117" s="71" t="s">
        <v>117</v>
      </c>
    </row>
    <row r="118" spans="1:7" ht="74.25" customHeight="1">
      <c r="A118" s="3">
        <v>116</v>
      </c>
      <c r="B118" s="71" t="s">
        <v>95</v>
      </c>
      <c r="C118" s="124" t="s">
        <v>711</v>
      </c>
      <c r="D118" s="138">
        <v>200</v>
      </c>
      <c r="E118" s="71" t="s">
        <v>184</v>
      </c>
      <c r="F118" s="76" t="s">
        <v>712</v>
      </c>
      <c r="G118" s="76" t="s">
        <v>117</v>
      </c>
    </row>
    <row r="119" spans="1:7" ht="74.25" customHeight="1">
      <c r="A119" s="3">
        <v>117</v>
      </c>
      <c r="B119" s="71" t="s">
        <v>95</v>
      </c>
      <c r="C119" s="124" t="s">
        <v>713</v>
      </c>
      <c r="D119" s="138">
        <v>1000</v>
      </c>
      <c r="E119" s="71" t="s">
        <v>184</v>
      </c>
      <c r="F119" s="76" t="s">
        <v>714</v>
      </c>
      <c r="G119" s="76" t="s">
        <v>117</v>
      </c>
    </row>
    <row r="120" spans="1:7" ht="74.25" customHeight="1">
      <c r="A120" s="3">
        <v>118</v>
      </c>
      <c r="B120" s="76" t="s">
        <v>95</v>
      </c>
      <c r="C120" s="124">
        <v>43809</v>
      </c>
      <c r="D120" s="138" t="s">
        <v>715</v>
      </c>
      <c r="E120" s="71" t="s">
        <v>184</v>
      </c>
      <c r="F120" s="76" t="s">
        <v>716</v>
      </c>
      <c r="G120" s="76" t="s">
        <v>117</v>
      </c>
    </row>
    <row r="121" spans="1:7" ht="74.25" customHeight="1">
      <c r="A121" s="3">
        <v>119</v>
      </c>
      <c r="B121" s="71" t="s">
        <v>833</v>
      </c>
      <c r="C121" s="76" t="s">
        <v>840</v>
      </c>
      <c r="D121" s="71">
        <v>8</v>
      </c>
      <c r="E121" s="71" t="s">
        <v>184</v>
      </c>
      <c r="F121" s="71" t="s">
        <v>841</v>
      </c>
      <c r="G121" s="71" t="s">
        <v>842</v>
      </c>
    </row>
    <row r="122" spans="1:7" ht="74.25" customHeight="1">
      <c r="A122" s="3">
        <v>120</v>
      </c>
      <c r="B122" s="71" t="s">
        <v>833</v>
      </c>
      <c r="C122" s="76" t="s">
        <v>845</v>
      </c>
      <c r="D122" s="71">
        <v>30</v>
      </c>
      <c r="E122" s="71" t="s">
        <v>184</v>
      </c>
      <c r="F122" s="71" t="s">
        <v>846</v>
      </c>
      <c r="G122" s="71" t="s">
        <v>842</v>
      </c>
    </row>
    <row r="123" spans="1:7" ht="74.25" customHeight="1">
      <c r="A123" s="3">
        <v>121</v>
      </c>
      <c r="B123" s="71" t="s">
        <v>833</v>
      </c>
      <c r="C123" s="76" t="s">
        <v>847</v>
      </c>
      <c r="D123" s="71">
        <v>30</v>
      </c>
      <c r="E123" s="71" t="s">
        <v>184</v>
      </c>
      <c r="F123" s="71" t="s">
        <v>846</v>
      </c>
      <c r="G123" s="71" t="s">
        <v>842</v>
      </c>
    </row>
    <row r="124" spans="1:7" ht="74.25" customHeight="1">
      <c r="A124" s="3">
        <v>122</v>
      </c>
      <c r="B124" s="71" t="s">
        <v>429</v>
      </c>
      <c r="C124" s="76">
        <v>43801</v>
      </c>
      <c r="D124" s="71">
        <v>20</v>
      </c>
      <c r="E124" s="71" t="s">
        <v>639</v>
      </c>
      <c r="F124" s="71" t="s">
        <v>640</v>
      </c>
      <c r="G124" s="71" t="s">
        <v>117</v>
      </c>
    </row>
    <row r="125" spans="1:7" ht="74.25" customHeight="1">
      <c r="A125" s="3">
        <v>123</v>
      </c>
      <c r="B125" s="75" t="s">
        <v>182</v>
      </c>
      <c r="C125" s="98" t="s">
        <v>573</v>
      </c>
      <c r="D125" s="96">
        <v>32</v>
      </c>
      <c r="E125" s="75" t="s">
        <v>61</v>
      </c>
      <c r="F125" s="180" t="s">
        <v>574</v>
      </c>
      <c r="G125" s="180" t="s">
        <v>117</v>
      </c>
    </row>
    <row r="126" spans="1:7" ht="74.25" customHeight="1">
      <c r="A126" s="3">
        <v>124</v>
      </c>
      <c r="B126" s="75" t="s">
        <v>404</v>
      </c>
      <c r="C126" s="72" t="s">
        <v>582</v>
      </c>
      <c r="D126" s="87">
        <v>108</v>
      </c>
      <c r="E126" s="75" t="s">
        <v>61</v>
      </c>
      <c r="F126" s="75" t="s">
        <v>583</v>
      </c>
      <c r="G126" s="75" t="s">
        <v>117</v>
      </c>
    </row>
    <row r="127" spans="1:7" ht="74.25" customHeight="1">
      <c r="A127" s="3">
        <v>125</v>
      </c>
      <c r="B127" s="75" t="s">
        <v>404</v>
      </c>
      <c r="C127" s="72" t="s">
        <v>584</v>
      </c>
      <c r="D127" s="87">
        <v>68</v>
      </c>
      <c r="E127" s="75" t="s">
        <v>61</v>
      </c>
      <c r="F127" s="75" t="s">
        <v>585</v>
      </c>
      <c r="G127" s="75" t="s">
        <v>117</v>
      </c>
    </row>
    <row r="128" spans="1:7" ht="74.25" customHeight="1">
      <c r="A128" s="3">
        <v>126</v>
      </c>
      <c r="B128" s="75" t="s">
        <v>404</v>
      </c>
      <c r="C128" s="72">
        <v>43609</v>
      </c>
      <c r="D128" s="87">
        <v>52</v>
      </c>
      <c r="E128" s="75" t="s">
        <v>61</v>
      </c>
      <c r="F128" s="75" t="s">
        <v>586</v>
      </c>
      <c r="G128" s="75" t="s">
        <v>117</v>
      </c>
    </row>
    <row r="129" spans="1:7" ht="74.25" customHeight="1">
      <c r="A129" s="3">
        <v>127</v>
      </c>
      <c r="B129" s="75" t="s">
        <v>404</v>
      </c>
      <c r="C129" s="72" t="s">
        <v>580</v>
      </c>
      <c r="D129" s="87">
        <v>82</v>
      </c>
      <c r="E129" s="75" t="s">
        <v>61</v>
      </c>
      <c r="F129" s="75" t="s">
        <v>587</v>
      </c>
      <c r="G129" s="75" t="s">
        <v>117</v>
      </c>
    </row>
    <row r="130" spans="1:7" ht="74.25" customHeight="1">
      <c r="A130" s="3">
        <v>128</v>
      </c>
      <c r="B130" s="75" t="s">
        <v>204</v>
      </c>
      <c r="C130" s="72" t="s">
        <v>590</v>
      </c>
      <c r="D130" s="75">
        <v>188</v>
      </c>
      <c r="E130" s="75" t="s">
        <v>206</v>
      </c>
      <c r="F130" s="75" t="s">
        <v>109</v>
      </c>
      <c r="G130" s="75" t="s">
        <v>117</v>
      </c>
    </row>
    <row r="131" spans="1:7" ht="74.25" customHeight="1">
      <c r="A131" s="3">
        <v>129</v>
      </c>
      <c r="B131" s="75" t="s">
        <v>204</v>
      </c>
      <c r="C131" s="72" t="s">
        <v>591</v>
      </c>
      <c r="D131" s="75">
        <v>234</v>
      </c>
      <c r="E131" s="75" t="s">
        <v>206</v>
      </c>
      <c r="F131" s="75" t="s">
        <v>592</v>
      </c>
      <c r="G131" s="75" t="s">
        <v>117</v>
      </c>
    </row>
    <row r="132" spans="1:7" ht="74.25" customHeight="1">
      <c r="A132" s="3">
        <v>130</v>
      </c>
      <c r="B132" s="75" t="s">
        <v>204</v>
      </c>
      <c r="C132" s="72">
        <v>43785</v>
      </c>
      <c r="D132" s="75">
        <v>234</v>
      </c>
      <c r="E132" s="75" t="s">
        <v>206</v>
      </c>
      <c r="F132" s="75" t="s">
        <v>593</v>
      </c>
      <c r="G132" s="75" t="s">
        <v>117</v>
      </c>
    </row>
    <row r="133" spans="1:7" ht="74.25" customHeight="1">
      <c r="A133" s="3">
        <v>131</v>
      </c>
      <c r="B133" s="75" t="s">
        <v>145</v>
      </c>
      <c r="C133" s="72" t="s">
        <v>597</v>
      </c>
      <c r="D133" s="75">
        <v>246</v>
      </c>
      <c r="E133" s="75" t="s">
        <v>206</v>
      </c>
      <c r="F133" s="75" t="s">
        <v>598</v>
      </c>
      <c r="G133" s="75" t="s">
        <v>117</v>
      </c>
    </row>
    <row r="134" spans="1:7" ht="74.25" customHeight="1">
      <c r="A134" s="3">
        <v>132</v>
      </c>
      <c r="B134" s="75" t="s">
        <v>491</v>
      </c>
      <c r="C134" s="72" t="s">
        <v>620</v>
      </c>
      <c r="D134" s="87">
        <v>180</v>
      </c>
      <c r="E134" s="75" t="s">
        <v>61</v>
      </c>
      <c r="F134" s="75" t="s">
        <v>621</v>
      </c>
      <c r="G134" s="75" t="s">
        <v>117</v>
      </c>
    </row>
    <row r="135" spans="1:7" ht="74.25" customHeight="1">
      <c r="A135" s="3">
        <v>133</v>
      </c>
      <c r="B135" s="75" t="s">
        <v>147</v>
      </c>
      <c r="C135" s="72" t="s">
        <v>623</v>
      </c>
      <c r="D135" s="87">
        <v>53</v>
      </c>
      <c r="E135" s="75" t="s">
        <v>61</v>
      </c>
      <c r="F135" s="75" t="s">
        <v>624</v>
      </c>
      <c r="G135" s="75" t="s">
        <v>117</v>
      </c>
    </row>
    <row r="136" spans="1:7" ht="74.25" customHeight="1">
      <c r="A136" s="3">
        <v>134</v>
      </c>
      <c r="B136" s="75" t="s">
        <v>147</v>
      </c>
      <c r="C136" s="72" t="s">
        <v>623</v>
      </c>
      <c r="D136" s="87">
        <v>58</v>
      </c>
      <c r="E136" s="75" t="s">
        <v>61</v>
      </c>
      <c r="F136" s="75" t="s">
        <v>625</v>
      </c>
      <c r="G136" s="75" t="s">
        <v>117</v>
      </c>
    </row>
    <row r="137" spans="1:7" ht="74.25" customHeight="1">
      <c r="A137" s="3">
        <v>135</v>
      </c>
      <c r="B137" s="75" t="s">
        <v>429</v>
      </c>
      <c r="C137" s="72">
        <v>43569</v>
      </c>
      <c r="D137" s="87">
        <v>100</v>
      </c>
      <c r="E137" s="75" t="s">
        <v>61</v>
      </c>
      <c r="F137" s="75" t="s">
        <v>634</v>
      </c>
      <c r="G137" s="75" t="s">
        <v>117</v>
      </c>
    </row>
    <row r="138" spans="1:7" ht="74.25" customHeight="1">
      <c r="A138" s="3">
        <v>136</v>
      </c>
      <c r="B138" s="75" t="s">
        <v>429</v>
      </c>
      <c r="C138" s="72">
        <v>43569</v>
      </c>
      <c r="D138" s="75">
        <v>200</v>
      </c>
      <c r="E138" s="75" t="s">
        <v>61</v>
      </c>
      <c r="F138" s="75" t="s">
        <v>636</v>
      </c>
      <c r="G138" s="75" t="s">
        <v>117</v>
      </c>
    </row>
    <row r="139" spans="1:7" ht="74.25" customHeight="1">
      <c r="A139" s="3">
        <v>137</v>
      </c>
      <c r="B139" s="75" t="s">
        <v>236</v>
      </c>
      <c r="C139" s="72" t="s">
        <v>237</v>
      </c>
      <c r="D139" s="75">
        <v>120</v>
      </c>
      <c r="E139" s="75" t="s">
        <v>61</v>
      </c>
      <c r="F139" s="75" t="s">
        <v>641</v>
      </c>
      <c r="G139" s="75" t="s">
        <v>117</v>
      </c>
    </row>
    <row r="140" spans="1:7" ht="74.25" customHeight="1">
      <c r="A140" s="3">
        <v>138</v>
      </c>
      <c r="B140" s="75" t="s">
        <v>236</v>
      </c>
      <c r="C140" s="72" t="s">
        <v>646</v>
      </c>
      <c r="D140" s="75">
        <v>276</v>
      </c>
      <c r="E140" s="75" t="s">
        <v>61</v>
      </c>
      <c r="F140" s="75" t="s">
        <v>647</v>
      </c>
      <c r="G140" s="75" t="s">
        <v>117</v>
      </c>
    </row>
    <row r="141" spans="1:7" ht="74.25" customHeight="1">
      <c r="A141" s="3">
        <v>139</v>
      </c>
      <c r="B141" s="75" t="s">
        <v>236</v>
      </c>
      <c r="C141" s="72" t="s">
        <v>237</v>
      </c>
      <c r="D141" s="75">
        <v>18</v>
      </c>
      <c r="E141" s="75" t="s">
        <v>61</v>
      </c>
      <c r="F141" s="75" t="s">
        <v>648</v>
      </c>
      <c r="G141" s="75" t="s">
        <v>117</v>
      </c>
    </row>
    <row r="142" spans="1:7" ht="74.25" customHeight="1">
      <c r="A142" s="3">
        <v>140</v>
      </c>
      <c r="B142" s="75" t="s">
        <v>236</v>
      </c>
      <c r="C142" s="72">
        <v>43564</v>
      </c>
      <c r="D142" s="75">
        <v>189</v>
      </c>
      <c r="E142" s="75" t="s">
        <v>61</v>
      </c>
      <c r="F142" s="75" t="s">
        <v>649</v>
      </c>
      <c r="G142" s="75" t="s">
        <v>117</v>
      </c>
    </row>
    <row r="143" spans="1:7" ht="74.25" customHeight="1">
      <c r="A143" s="3">
        <v>141</v>
      </c>
      <c r="B143" s="72" t="s">
        <v>46</v>
      </c>
      <c r="C143" s="72">
        <v>43566</v>
      </c>
      <c r="D143" s="87">
        <v>74</v>
      </c>
      <c r="E143" s="75" t="s">
        <v>61</v>
      </c>
      <c r="F143" s="75" t="s">
        <v>651</v>
      </c>
      <c r="G143" s="75" t="s">
        <v>117</v>
      </c>
    </row>
    <row r="144" spans="1:7" ht="74.25" customHeight="1">
      <c r="A144" s="3">
        <v>142</v>
      </c>
      <c r="B144" s="75" t="s">
        <v>77</v>
      </c>
      <c r="C144" s="72" t="s">
        <v>662</v>
      </c>
      <c r="D144" s="87">
        <v>800</v>
      </c>
      <c r="E144" s="75" t="s">
        <v>61</v>
      </c>
      <c r="F144" s="75" t="s">
        <v>663</v>
      </c>
      <c r="G144" s="75" t="s">
        <v>117</v>
      </c>
    </row>
    <row r="145" spans="1:7" ht="74.25" customHeight="1">
      <c r="A145" s="3">
        <v>143</v>
      </c>
      <c r="B145" s="75" t="s">
        <v>50</v>
      </c>
      <c r="C145" s="75" t="s">
        <v>220</v>
      </c>
      <c r="D145" s="75">
        <v>200</v>
      </c>
      <c r="E145" s="75" t="s">
        <v>61</v>
      </c>
      <c r="F145" s="75" t="s">
        <v>664</v>
      </c>
      <c r="G145" s="75" t="s">
        <v>117</v>
      </c>
    </row>
    <row r="146" spans="1:7" ht="74.25" customHeight="1">
      <c r="A146" s="3">
        <v>144</v>
      </c>
      <c r="B146" s="75" t="s">
        <v>50</v>
      </c>
      <c r="C146" s="75" t="s">
        <v>220</v>
      </c>
      <c r="D146" s="75">
        <v>500</v>
      </c>
      <c r="E146" s="75" t="s">
        <v>61</v>
      </c>
      <c r="F146" s="75" t="s">
        <v>665</v>
      </c>
      <c r="G146" s="75" t="s">
        <v>117</v>
      </c>
    </row>
    <row r="147" spans="1:7" ht="74.25" customHeight="1">
      <c r="A147" s="3">
        <v>145</v>
      </c>
      <c r="B147" s="75" t="s">
        <v>258</v>
      </c>
      <c r="C147" s="72" t="s">
        <v>673</v>
      </c>
      <c r="D147" s="87">
        <v>100</v>
      </c>
      <c r="E147" s="75" t="s">
        <v>61</v>
      </c>
      <c r="F147" s="75" t="s">
        <v>674</v>
      </c>
      <c r="G147" s="75" t="s">
        <v>117</v>
      </c>
    </row>
    <row r="148" spans="1:7" ht="74.25" customHeight="1">
      <c r="A148" s="3">
        <v>146</v>
      </c>
      <c r="B148" s="75" t="s">
        <v>258</v>
      </c>
      <c r="C148" s="72" t="s">
        <v>675</v>
      </c>
      <c r="D148" s="87">
        <v>100</v>
      </c>
      <c r="E148" s="75" t="s">
        <v>61</v>
      </c>
      <c r="F148" s="75" t="s">
        <v>676</v>
      </c>
      <c r="G148" s="75" t="s">
        <v>117</v>
      </c>
    </row>
    <row r="149" spans="1:7" ht="74.25" customHeight="1">
      <c r="A149" s="3">
        <v>147</v>
      </c>
      <c r="B149" s="75" t="s">
        <v>261</v>
      </c>
      <c r="C149" s="72">
        <v>43565</v>
      </c>
      <c r="D149" s="87">
        <v>17</v>
      </c>
      <c r="E149" s="75" t="s">
        <v>61</v>
      </c>
      <c r="F149" s="75" t="s">
        <v>677</v>
      </c>
      <c r="G149" s="75" t="s">
        <v>117</v>
      </c>
    </row>
    <row r="150" spans="1:7" ht="74.25" customHeight="1">
      <c r="A150" s="3">
        <v>148</v>
      </c>
      <c r="B150" s="75" t="s">
        <v>261</v>
      </c>
      <c r="C150" s="72">
        <v>43572</v>
      </c>
      <c r="D150" s="87">
        <v>20</v>
      </c>
      <c r="E150" s="75" t="s">
        <v>61</v>
      </c>
      <c r="F150" s="75" t="s">
        <v>677</v>
      </c>
      <c r="G150" s="75" t="s">
        <v>117</v>
      </c>
    </row>
    <row r="151" spans="1:7" ht="74.25" customHeight="1">
      <c r="A151" s="3">
        <v>149</v>
      </c>
      <c r="B151" s="75" t="s">
        <v>261</v>
      </c>
      <c r="C151" s="72">
        <v>43564</v>
      </c>
      <c r="D151" s="87">
        <v>16</v>
      </c>
      <c r="E151" s="75" t="s">
        <v>61</v>
      </c>
      <c r="F151" s="75" t="s">
        <v>678</v>
      </c>
      <c r="G151" s="75" t="s">
        <v>117</v>
      </c>
    </row>
    <row r="152" spans="1:7" ht="74.25" customHeight="1">
      <c r="A152" s="3">
        <v>150</v>
      </c>
      <c r="B152" s="75" t="s">
        <v>261</v>
      </c>
      <c r="C152" s="72">
        <v>43571</v>
      </c>
      <c r="D152" s="87">
        <v>18</v>
      </c>
      <c r="E152" s="75" t="s">
        <v>61</v>
      </c>
      <c r="F152" s="75" t="s">
        <v>678</v>
      </c>
      <c r="G152" s="75" t="s">
        <v>117</v>
      </c>
    </row>
    <row r="153" spans="1:7" ht="74.25" customHeight="1">
      <c r="A153" s="3">
        <v>151</v>
      </c>
      <c r="B153" s="75" t="s">
        <v>261</v>
      </c>
      <c r="C153" s="72">
        <v>43568</v>
      </c>
      <c r="D153" s="87">
        <v>18</v>
      </c>
      <c r="E153" s="75" t="s">
        <v>61</v>
      </c>
      <c r="F153" s="75" t="s">
        <v>679</v>
      </c>
      <c r="G153" s="75" t="s">
        <v>117</v>
      </c>
    </row>
    <row r="154" spans="1:7" ht="74.25" customHeight="1">
      <c r="A154" s="3">
        <v>152</v>
      </c>
      <c r="B154" s="75" t="s">
        <v>261</v>
      </c>
      <c r="C154" s="72">
        <v>43575</v>
      </c>
      <c r="D154" s="87">
        <v>25</v>
      </c>
      <c r="E154" s="75" t="s">
        <v>61</v>
      </c>
      <c r="F154" s="75" t="s">
        <v>680</v>
      </c>
      <c r="G154" s="75" t="s">
        <v>117</v>
      </c>
    </row>
    <row r="155" spans="1:7" ht="74.25" customHeight="1">
      <c r="A155" s="3">
        <v>153</v>
      </c>
      <c r="B155" s="75" t="s">
        <v>261</v>
      </c>
      <c r="C155" s="72" t="s">
        <v>681</v>
      </c>
      <c r="D155" s="87">
        <v>41</v>
      </c>
      <c r="E155" s="75" t="s">
        <v>61</v>
      </c>
      <c r="F155" s="75" t="s">
        <v>682</v>
      </c>
      <c r="G155" s="75" t="s">
        <v>117</v>
      </c>
    </row>
    <row r="156" spans="1:7" ht="74.25" customHeight="1">
      <c r="A156" s="3">
        <v>154</v>
      </c>
      <c r="B156" s="75" t="s">
        <v>261</v>
      </c>
      <c r="C156" s="154">
        <v>43777</v>
      </c>
      <c r="D156" s="155">
        <v>20</v>
      </c>
      <c r="E156" s="75" t="s">
        <v>61</v>
      </c>
      <c r="F156" s="155" t="s">
        <v>684</v>
      </c>
      <c r="G156" s="155" t="s">
        <v>117</v>
      </c>
    </row>
    <row r="157" spans="1:7" ht="74.25" customHeight="1">
      <c r="A157" s="3">
        <v>155</v>
      </c>
      <c r="B157" s="75" t="s">
        <v>261</v>
      </c>
      <c r="C157" s="154">
        <v>43777</v>
      </c>
      <c r="D157" s="155">
        <v>22</v>
      </c>
      <c r="E157" s="75" t="s">
        <v>61</v>
      </c>
      <c r="F157" s="155" t="s">
        <v>685</v>
      </c>
      <c r="G157" s="155" t="s">
        <v>117</v>
      </c>
    </row>
    <row r="158" spans="1:7" ht="74.25" customHeight="1">
      <c r="A158" s="3">
        <v>156</v>
      </c>
      <c r="B158" s="75" t="s">
        <v>261</v>
      </c>
      <c r="C158" s="154">
        <v>43778</v>
      </c>
      <c r="D158" s="155">
        <v>25</v>
      </c>
      <c r="E158" s="75" t="s">
        <v>61</v>
      </c>
      <c r="F158" s="155" t="s">
        <v>686</v>
      </c>
      <c r="G158" s="155" t="s">
        <v>117</v>
      </c>
    </row>
    <row r="159" spans="1:7" ht="74.25" customHeight="1">
      <c r="A159" s="3">
        <v>157</v>
      </c>
      <c r="B159" s="75" t="s">
        <v>261</v>
      </c>
      <c r="C159" s="154">
        <v>43780</v>
      </c>
      <c r="D159" s="155">
        <v>19</v>
      </c>
      <c r="E159" s="75" t="s">
        <v>61</v>
      </c>
      <c r="F159" s="155" t="s">
        <v>687</v>
      </c>
      <c r="G159" s="155" t="s">
        <v>117</v>
      </c>
    </row>
    <row r="160" spans="1:7" ht="74.25" customHeight="1">
      <c r="A160" s="3">
        <v>158</v>
      </c>
      <c r="B160" s="75" t="s">
        <v>261</v>
      </c>
      <c r="C160" s="154">
        <v>43781</v>
      </c>
      <c r="D160" s="155">
        <v>25</v>
      </c>
      <c r="E160" s="75" t="s">
        <v>61</v>
      </c>
      <c r="F160" s="155" t="s">
        <v>688</v>
      </c>
      <c r="G160" s="155" t="s">
        <v>117</v>
      </c>
    </row>
    <row r="161" spans="1:7" ht="74.25" customHeight="1">
      <c r="A161" s="3">
        <v>159</v>
      </c>
      <c r="B161" s="75" t="s">
        <v>261</v>
      </c>
      <c r="C161" s="154">
        <v>43782</v>
      </c>
      <c r="D161" s="155">
        <v>22</v>
      </c>
      <c r="E161" s="75" t="s">
        <v>61</v>
      </c>
      <c r="F161" s="155" t="s">
        <v>689</v>
      </c>
      <c r="G161" s="155" t="s">
        <v>117</v>
      </c>
    </row>
    <row r="162" spans="1:7" ht="74.25" customHeight="1">
      <c r="A162" s="3">
        <v>160</v>
      </c>
      <c r="B162" s="75" t="s">
        <v>261</v>
      </c>
      <c r="C162" s="154">
        <v>43783</v>
      </c>
      <c r="D162" s="155">
        <v>22</v>
      </c>
      <c r="E162" s="75" t="s">
        <v>61</v>
      </c>
      <c r="F162" s="155" t="s">
        <v>690</v>
      </c>
      <c r="G162" s="155" t="s">
        <v>117</v>
      </c>
    </row>
    <row r="163" spans="1:7" ht="74.25" customHeight="1">
      <c r="A163" s="3">
        <v>161</v>
      </c>
      <c r="B163" s="75" t="s">
        <v>261</v>
      </c>
      <c r="C163" s="154">
        <v>43785</v>
      </c>
      <c r="D163" s="155">
        <v>20</v>
      </c>
      <c r="E163" s="75" t="s">
        <v>61</v>
      </c>
      <c r="F163" s="155" t="s">
        <v>691</v>
      </c>
      <c r="G163" s="155" t="s">
        <v>117</v>
      </c>
    </row>
    <row r="164" spans="1:7" ht="74.25" customHeight="1">
      <c r="A164" s="3">
        <v>162</v>
      </c>
      <c r="B164" s="75" t="s">
        <v>219</v>
      </c>
      <c r="C164" s="75" t="s">
        <v>220</v>
      </c>
      <c r="D164" s="75">
        <v>5</v>
      </c>
      <c r="E164" s="75" t="s">
        <v>61</v>
      </c>
      <c r="F164" s="75" t="s">
        <v>461</v>
      </c>
      <c r="G164" s="75" t="s">
        <v>117</v>
      </c>
    </row>
    <row r="165" spans="1:7" ht="74.25" customHeight="1">
      <c r="A165" s="3">
        <v>163</v>
      </c>
      <c r="B165" s="75" t="s">
        <v>219</v>
      </c>
      <c r="C165" s="75" t="s">
        <v>220</v>
      </c>
      <c r="D165" s="75">
        <v>11</v>
      </c>
      <c r="E165" s="75" t="s">
        <v>61</v>
      </c>
      <c r="F165" s="75" t="s">
        <v>746</v>
      </c>
      <c r="G165" s="75" t="s">
        <v>117</v>
      </c>
    </row>
    <row r="166" spans="1:7" ht="74.25" customHeight="1">
      <c r="A166" s="3">
        <v>164</v>
      </c>
      <c r="B166" s="75" t="s">
        <v>219</v>
      </c>
      <c r="C166" s="75" t="s">
        <v>220</v>
      </c>
      <c r="D166" s="75">
        <v>57</v>
      </c>
      <c r="E166" s="75" t="s">
        <v>61</v>
      </c>
      <c r="F166" s="75" t="s">
        <v>747</v>
      </c>
      <c r="G166" s="75" t="s">
        <v>117</v>
      </c>
    </row>
    <row r="167" spans="1:7" ht="74.25" customHeight="1">
      <c r="A167" s="3">
        <v>165</v>
      </c>
      <c r="B167" s="75" t="s">
        <v>219</v>
      </c>
      <c r="C167" s="75" t="s">
        <v>220</v>
      </c>
      <c r="D167" s="75">
        <v>830</v>
      </c>
      <c r="E167" s="75" t="s">
        <v>61</v>
      </c>
      <c r="F167" s="75" t="s">
        <v>748</v>
      </c>
      <c r="G167" s="75" t="s">
        <v>117</v>
      </c>
    </row>
    <row r="168" spans="1:7" ht="74.25" customHeight="1">
      <c r="A168" s="3">
        <v>166</v>
      </c>
      <c r="B168" s="75" t="s">
        <v>219</v>
      </c>
      <c r="C168" s="75" t="s">
        <v>220</v>
      </c>
      <c r="D168" s="75">
        <v>21</v>
      </c>
      <c r="E168" s="75" t="s">
        <v>61</v>
      </c>
      <c r="F168" s="75" t="s">
        <v>749</v>
      </c>
      <c r="G168" s="75" t="s">
        <v>117</v>
      </c>
    </row>
    <row r="169" spans="1:7" ht="74.25" customHeight="1">
      <c r="A169" s="3">
        <v>167</v>
      </c>
      <c r="B169" s="75" t="s">
        <v>219</v>
      </c>
      <c r="C169" s="75" t="s">
        <v>220</v>
      </c>
      <c r="D169" s="134">
        <v>32</v>
      </c>
      <c r="E169" s="75" t="s">
        <v>61</v>
      </c>
      <c r="F169" s="134" t="s">
        <v>751</v>
      </c>
      <c r="G169" s="134" t="s">
        <v>117</v>
      </c>
    </row>
    <row r="170" spans="1:7" ht="74.25" customHeight="1">
      <c r="A170" s="3">
        <v>168</v>
      </c>
      <c r="B170" s="72" t="s">
        <v>222</v>
      </c>
      <c r="C170" s="72">
        <v>43600</v>
      </c>
      <c r="D170" s="87">
        <v>15</v>
      </c>
      <c r="E170" s="75" t="s">
        <v>206</v>
      </c>
      <c r="F170" s="75" t="s">
        <v>756</v>
      </c>
      <c r="G170" s="75" t="s">
        <v>117</v>
      </c>
    </row>
    <row r="171" spans="1:7" ht="74.25" customHeight="1">
      <c r="A171" s="3">
        <v>169</v>
      </c>
      <c r="B171" s="72" t="s">
        <v>222</v>
      </c>
      <c r="C171" s="72">
        <v>43524</v>
      </c>
      <c r="D171" s="87">
        <v>30</v>
      </c>
      <c r="E171" s="75" t="s">
        <v>206</v>
      </c>
      <c r="F171" s="75" t="s">
        <v>757</v>
      </c>
      <c r="G171" s="75" t="s">
        <v>117</v>
      </c>
    </row>
    <row r="172" spans="1:7" ht="74.25" customHeight="1">
      <c r="A172" s="3">
        <v>170</v>
      </c>
      <c r="B172" s="72" t="s">
        <v>249</v>
      </c>
      <c r="C172" s="72">
        <v>43570</v>
      </c>
      <c r="D172" s="87">
        <v>15</v>
      </c>
      <c r="E172" s="75" t="s">
        <v>61</v>
      </c>
      <c r="F172" s="75" t="s">
        <v>763</v>
      </c>
      <c r="G172" s="75" t="s">
        <v>117</v>
      </c>
    </row>
    <row r="173" spans="1:7" ht="74.25" customHeight="1">
      <c r="A173" s="3">
        <v>171</v>
      </c>
      <c r="B173" s="72" t="s">
        <v>249</v>
      </c>
      <c r="C173" s="72">
        <v>43571</v>
      </c>
      <c r="D173" s="87">
        <v>55</v>
      </c>
      <c r="E173" s="75" t="s">
        <v>61</v>
      </c>
      <c r="F173" s="75" t="s">
        <v>764</v>
      </c>
      <c r="G173" s="75" t="s">
        <v>117</v>
      </c>
    </row>
    <row r="174" spans="1:7" ht="74.25" customHeight="1">
      <c r="A174" s="3">
        <v>172</v>
      </c>
      <c r="B174" s="72" t="s">
        <v>249</v>
      </c>
      <c r="C174" s="72">
        <v>43571</v>
      </c>
      <c r="D174" s="87">
        <v>55</v>
      </c>
      <c r="E174" s="75" t="s">
        <v>61</v>
      </c>
      <c r="F174" s="75" t="s">
        <v>765</v>
      </c>
      <c r="G174" s="75" t="s">
        <v>117</v>
      </c>
    </row>
    <row r="175" spans="1:7" ht="74.25" customHeight="1">
      <c r="A175" s="3">
        <v>173</v>
      </c>
      <c r="B175" s="72" t="s">
        <v>249</v>
      </c>
      <c r="C175" s="72">
        <v>43572</v>
      </c>
      <c r="D175" s="87">
        <v>39</v>
      </c>
      <c r="E175" s="75" t="s">
        <v>61</v>
      </c>
      <c r="F175" s="75" t="s">
        <v>766</v>
      </c>
      <c r="G175" s="75" t="s">
        <v>117</v>
      </c>
    </row>
    <row r="176" spans="1:7" ht="74.25" customHeight="1">
      <c r="A176" s="3">
        <v>174</v>
      </c>
      <c r="B176" s="72" t="s">
        <v>249</v>
      </c>
      <c r="C176" s="72">
        <v>43573</v>
      </c>
      <c r="D176" s="87">
        <v>39</v>
      </c>
      <c r="E176" s="75" t="s">
        <v>61</v>
      </c>
      <c r="F176" s="75" t="s">
        <v>767</v>
      </c>
      <c r="G176" s="75" t="s">
        <v>117</v>
      </c>
    </row>
    <row r="177" spans="1:7" ht="74.25" customHeight="1">
      <c r="A177" s="3">
        <v>175</v>
      </c>
      <c r="B177" s="75" t="s">
        <v>110</v>
      </c>
      <c r="C177" s="113">
        <v>43569</v>
      </c>
      <c r="D177" s="75">
        <v>59</v>
      </c>
      <c r="E177" s="75" t="s">
        <v>206</v>
      </c>
      <c r="F177" s="75" t="s">
        <v>779</v>
      </c>
      <c r="G177" s="75" t="s">
        <v>117</v>
      </c>
    </row>
    <row r="178" spans="1:7" ht="74.25" customHeight="1">
      <c r="A178" s="3">
        <v>176</v>
      </c>
      <c r="B178" s="75" t="s">
        <v>204</v>
      </c>
      <c r="C178" s="72">
        <v>43819</v>
      </c>
      <c r="D178" s="75">
        <v>86</v>
      </c>
      <c r="E178" s="75" t="s">
        <v>206</v>
      </c>
      <c r="F178" s="75" t="s">
        <v>798</v>
      </c>
      <c r="G178" s="75" t="s">
        <v>117</v>
      </c>
    </row>
    <row r="179" spans="1:7" ht="74.25" customHeight="1">
      <c r="A179" s="3">
        <v>177</v>
      </c>
      <c r="B179" s="153" t="s">
        <v>212</v>
      </c>
      <c r="C179" s="182">
        <v>43792</v>
      </c>
      <c r="D179" s="183">
        <v>45</v>
      </c>
      <c r="E179" s="153" t="s">
        <v>209</v>
      </c>
      <c r="F179" s="183" t="s">
        <v>612</v>
      </c>
      <c r="G179" s="183" t="s">
        <v>117</v>
      </c>
    </row>
    <row r="180" spans="1:7" ht="74.25" customHeight="1">
      <c r="A180" s="3">
        <v>178</v>
      </c>
      <c r="B180" s="153" t="s">
        <v>212</v>
      </c>
      <c r="C180" s="182">
        <v>43804</v>
      </c>
      <c r="D180" s="183">
        <v>70</v>
      </c>
      <c r="E180" s="153" t="s">
        <v>209</v>
      </c>
      <c r="F180" s="183" t="s">
        <v>613</v>
      </c>
      <c r="G180" s="183" t="s">
        <v>117</v>
      </c>
    </row>
    <row r="181" spans="1:7" ht="74.25" customHeight="1">
      <c r="A181" s="3">
        <v>179</v>
      </c>
      <c r="B181" s="153" t="s">
        <v>212</v>
      </c>
      <c r="C181" s="182" t="s">
        <v>614</v>
      </c>
      <c r="D181" s="183">
        <v>70</v>
      </c>
      <c r="E181" s="153" t="s">
        <v>209</v>
      </c>
      <c r="F181" s="183" t="s">
        <v>615</v>
      </c>
      <c r="G181" s="183" t="s">
        <v>117</v>
      </c>
    </row>
    <row r="182" spans="1:7" ht="74.25" customHeight="1">
      <c r="A182" s="3">
        <v>180</v>
      </c>
      <c r="B182" s="153" t="s">
        <v>212</v>
      </c>
      <c r="C182" s="182">
        <v>43811</v>
      </c>
      <c r="D182" s="183">
        <v>70</v>
      </c>
      <c r="E182" s="153" t="s">
        <v>209</v>
      </c>
      <c r="F182" s="183" t="s">
        <v>616</v>
      </c>
      <c r="G182" s="183" t="s">
        <v>117</v>
      </c>
    </row>
    <row r="183" spans="1:7" ht="74.25" customHeight="1">
      <c r="A183" s="3">
        <v>181</v>
      </c>
      <c r="B183" s="153" t="s">
        <v>212</v>
      </c>
      <c r="C183" s="182" t="s">
        <v>617</v>
      </c>
      <c r="D183" s="183">
        <v>70</v>
      </c>
      <c r="E183" s="153" t="s">
        <v>209</v>
      </c>
      <c r="F183" s="183" t="s">
        <v>618</v>
      </c>
      <c r="G183" s="183" t="s">
        <v>117</v>
      </c>
    </row>
    <row r="184" spans="1:7" ht="74.25" customHeight="1">
      <c r="A184" s="3">
        <v>182</v>
      </c>
      <c r="B184" s="75" t="s">
        <v>429</v>
      </c>
      <c r="C184" s="72">
        <v>43582</v>
      </c>
      <c r="D184" s="75">
        <v>200</v>
      </c>
      <c r="E184" s="75" t="s">
        <v>209</v>
      </c>
      <c r="F184" s="75" t="s">
        <v>637</v>
      </c>
      <c r="G184" s="75" t="s">
        <v>117</v>
      </c>
    </row>
    <row r="185" spans="1:7" ht="74.25" customHeight="1">
      <c r="A185" s="3">
        <v>183</v>
      </c>
      <c r="B185" s="72" t="s">
        <v>88</v>
      </c>
      <c r="C185" s="72" t="s">
        <v>770</v>
      </c>
      <c r="D185" s="87">
        <v>70</v>
      </c>
      <c r="E185" s="75" t="s">
        <v>209</v>
      </c>
      <c r="F185" s="75" t="s">
        <v>111</v>
      </c>
      <c r="G185" s="75" t="s">
        <v>117</v>
      </c>
    </row>
    <row r="186" spans="1:7" ht="74.25" customHeight="1">
      <c r="A186" s="3">
        <v>184</v>
      </c>
      <c r="B186" s="75" t="s">
        <v>88</v>
      </c>
      <c r="C186" s="72" t="s">
        <v>425</v>
      </c>
      <c r="D186" s="75">
        <v>5</v>
      </c>
      <c r="E186" s="75" t="s">
        <v>209</v>
      </c>
      <c r="F186" s="75" t="s">
        <v>122</v>
      </c>
      <c r="G186" s="75" t="s">
        <v>117</v>
      </c>
    </row>
    <row r="187" spans="1:7" ht="74.25" customHeight="1">
      <c r="A187" s="3">
        <v>185</v>
      </c>
      <c r="B187" s="75" t="s">
        <v>88</v>
      </c>
      <c r="C187" s="72" t="s">
        <v>329</v>
      </c>
      <c r="D187" s="75">
        <v>5</v>
      </c>
      <c r="E187" s="75" t="s">
        <v>209</v>
      </c>
      <c r="F187" s="75" t="s">
        <v>122</v>
      </c>
      <c r="G187" s="75" t="s">
        <v>117</v>
      </c>
    </row>
    <row r="188" spans="1:7" ht="74.25" customHeight="1">
      <c r="A188" s="3">
        <v>186</v>
      </c>
      <c r="B188" s="75" t="s">
        <v>228</v>
      </c>
      <c r="C188" s="99" t="s">
        <v>631</v>
      </c>
      <c r="D188" s="83">
        <v>160</v>
      </c>
      <c r="E188" s="94" t="s">
        <v>71</v>
      </c>
      <c r="F188" s="83" t="s">
        <v>120</v>
      </c>
      <c r="G188" s="83" t="s">
        <v>117</v>
      </c>
    </row>
    <row r="189" spans="1:7" ht="74.25" customHeight="1">
      <c r="A189" s="3">
        <v>187</v>
      </c>
      <c r="B189" s="75" t="s">
        <v>149</v>
      </c>
      <c r="C189" s="89" t="s">
        <v>653</v>
      </c>
      <c r="D189" s="87">
        <v>200</v>
      </c>
      <c r="E189" s="75" t="s">
        <v>71</v>
      </c>
      <c r="F189" s="75" t="s">
        <v>654</v>
      </c>
      <c r="G189" s="75" t="s">
        <v>117</v>
      </c>
    </row>
    <row r="190" spans="1:7" ht="74.25" customHeight="1">
      <c r="A190" s="3">
        <v>188</v>
      </c>
      <c r="B190" s="75" t="s">
        <v>128</v>
      </c>
      <c r="C190" s="89">
        <v>43636</v>
      </c>
      <c r="D190" s="87">
        <v>80</v>
      </c>
      <c r="E190" s="75" t="s">
        <v>71</v>
      </c>
      <c r="F190" s="75" t="s">
        <v>116</v>
      </c>
      <c r="G190" s="75" t="s">
        <v>117</v>
      </c>
    </row>
    <row r="191" spans="1:7" ht="74.25" customHeight="1">
      <c r="A191" s="3">
        <v>189</v>
      </c>
      <c r="B191" s="72" t="s">
        <v>249</v>
      </c>
      <c r="C191" s="99">
        <v>43725</v>
      </c>
      <c r="D191" s="83">
        <v>39</v>
      </c>
      <c r="E191" s="83" t="s">
        <v>71</v>
      </c>
      <c r="F191" s="83" t="s">
        <v>666</v>
      </c>
      <c r="G191" s="83" t="s">
        <v>117</v>
      </c>
    </row>
    <row r="192" spans="1:7" ht="74.25" customHeight="1">
      <c r="A192" s="3">
        <v>190</v>
      </c>
      <c r="B192" s="75" t="s">
        <v>95</v>
      </c>
      <c r="C192" s="113">
        <v>43555</v>
      </c>
      <c r="D192" s="98">
        <v>1000</v>
      </c>
      <c r="E192" s="75" t="s">
        <v>71</v>
      </c>
      <c r="F192" s="75" t="s">
        <v>708</v>
      </c>
      <c r="G192" s="75" t="s">
        <v>117</v>
      </c>
    </row>
    <row r="193" spans="1:7" ht="74.25" customHeight="1">
      <c r="A193" s="3">
        <v>191</v>
      </c>
      <c r="B193" s="75" t="s">
        <v>95</v>
      </c>
      <c r="C193" s="113" t="s">
        <v>709</v>
      </c>
      <c r="D193" s="98">
        <v>63</v>
      </c>
      <c r="E193" s="75" t="s">
        <v>71</v>
      </c>
      <c r="F193" s="75" t="s">
        <v>710</v>
      </c>
      <c r="G193" s="75" t="s">
        <v>117</v>
      </c>
    </row>
    <row r="194" spans="1:7" ht="74.25" customHeight="1">
      <c r="A194" s="3">
        <v>192</v>
      </c>
      <c r="B194" s="75" t="s">
        <v>95</v>
      </c>
      <c r="C194" s="113" t="s">
        <v>725</v>
      </c>
      <c r="D194" s="98" t="s">
        <v>726</v>
      </c>
      <c r="E194" s="72" t="s">
        <v>71</v>
      </c>
      <c r="F194" s="72" t="s">
        <v>727</v>
      </c>
      <c r="G194" s="72" t="s">
        <v>117</v>
      </c>
    </row>
    <row r="195" spans="1:7" ht="74.25" customHeight="1">
      <c r="A195" s="3">
        <v>193</v>
      </c>
      <c r="B195" s="75" t="s">
        <v>201</v>
      </c>
      <c r="C195" s="72">
        <v>43482</v>
      </c>
      <c r="D195" s="75">
        <v>20</v>
      </c>
      <c r="E195" s="75" t="s">
        <v>71</v>
      </c>
      <c r="F195" s="75" t="s">
        <v>735</v>
      </c>
      <c r="G195" s="75" t="s">
        <v>117</v>
      </c>
    </row>
    <row r="196" spans="1:7" ht="74.25" customHeight="1">
      <c r="A196" s="3">
        <v>194</v>
      </c>
      <c r="B196" s="75" t="s">
        <v>201</v>
      </c>
      <c r="C196" s="72">
        <v>43503</v>
      </c>
      <c r="D196" s="75">
        <v>20</v>
      </c>
      <c r="E196" s="75" t="s">
        <v>71</v>
      </c>
      <c r="F196" s="75" t="s">
        <v>735</v>
      </c>
      <c r="G196" s="75" t="s">
        <v>117</v>
      </c>
    </row>
    <row r="197" spans="1:7" ht="74.25" customHeight="1">
      <c r="A197" s="3">
        <v>195</v>
      </c>
      <c r="B197" s="75" t="s">
        <v>201</v>
      </c>
      <c r="C197" s="72" t="s">
        <v>736</v>
      </c>
      <c r="D197" s="75">
        <v>20</v>
      </c>
      <c r="E197" s="75" t="s">
        <v>71</v>
      </c>
      <c r="F197" s="75" t="s">
        <v>735</v>
      </c>
      <c r="G197" s="75" t="s">
        <v>117</v>
      </c>
    </row>
    <row r="198" spans="1:7" ht="74.25" customHeight="1">
      <c r="A198" s="3">
        <v>196</v>
      </c>
      <c r="B198" s="75" t="s">
        <v>201</v>
      </c>
      <c r="C198" s="72" t="s">
        <v>737</v>
      </c>
      <c r="D198" s="75">
        <v>20</v>
      </c>
      <c r="E198" s="75" t="s">
        <v>71</v>
      </c>
      <c r="F198" s="75" t="s">
        <v>735</v>
      </c>
      <c r="G198" s="75" t="s">
        <v>117</v>
      </c>
    </row>
    <row r="199" spans="1:7" ht="74.25" customHeight="1">
      <c r="A199" s="3">
        <v>197</v>
      </c>
      <c r="B199" s="75" t="s">
        <v>201</v>
      </c>
      <c r="C199" s="72" t="s">
        <v>738</v>
      </c>
      <c r="D199" s="75">
        <v>20</v>
      </c>
      <c r="E199" s="75" t="s">
        <v>71</v>
      </c>
      <c r="F199" s="75" t="s">
        <v>735</v>
      </c>
      <c r="G199" s="75" t="s">
        <v>117</v>
      </c>
    </row>
    <row r="200" spans="1:7" ht="74.25" customHeight="1">
      <c r="A200" s="3">
        <v>198</v>
      </c>
      <c r="B200" s="75" t="s">
        <v>201</v>
      </c>
      <c r="C200" s="72">
        <v>43489</v>
      </c>
      <c r="D200" s="75">
        <v>70</v>
      </c>
      <c r="E200" s="75" t="s">
        <v>71</v>
      </c>
      <c r="F200" s="75" t="s">
        <v>739</v>
      </c>
      <c r="G200" s="75" t="s">
        <v>117</v>
      </c>
    </row>
    <row r="201" spans="1:7" ht="74.25" customHeight="1">
      <c r="A201" s="3">
        <v>199</v>
      </c>
      <c r="B201" s="75" t="s">
        <v>201</v>
      </c>
      <c r="C201" s="72">
        <v>43565</v>
      </c>
      <c r="D201" s="75">
        <v>60</v>
      </c>
      <c r="E201" s="75" t="s">
        <v>71</v>
      </c>
      <c r="F201" s="75" t="s">
        <v>739</v>
      </c>
      <c r="G201" s="75" t="s">
        <v>117</v>
      </c>
    </row>
    <row r="202" spans="1:7" ht="74.25" customHeight="1">
      <c r="A202" s="3">
        <v>200</v>
      </c>
      <c r="B202" s="75" t="s">
        <v>387</v>
      </c>
      <c r="C202" s="72" t="s">
        <v>850</v>
      </c>
      <c r="D202" s="75">
        <v>53</v>
      </c>
      <c r="E202" s="75" t="s">
        <v>71</v>
      </c>
      <c r="F202" s="75" t="s">
        <v>849</v>
      </c>
      <c r="G202" s="75" t="s">
        <v>842</v>
      </c>
    </row>
    <row r="203" spans="1:7" ht="74.25" customHeight="1">
      <c r="A203" s="3">
        <v>201</v>
      </c>
      <c r="B203" s="75" t="s">
        <v>877</v>
      </c>
      <c r="C203" s="89">
        <v>2019</v>
      </c>
      <c r="D203" s="87">
        <v>504</v>
      </c>
      <c r="E203" s="75" t="s">
        <v>71</v>
      </c>
      <c r="F203" s="75" t="s">
        <v>878</v>
      </c>
      <c r="G203" s="75" t="s">
        <v>842</v>
      </c>
    </row>
    <row r="205" spans="1:7">
      <c r="F205" s="9" t="s">
        <v>274</v>
      </c>
      <c r="G205" s="13">
        <f>SUM(D3:D203)</f>
        <v>44960</v>
      </c>
    </row>
    <row r="206" spans="1:7">
      <c r="F206" s="9" t="s">
        <v>68</v>
      </c>
      <c r="G206" s="13">
        <v>16187</v>
      </c>
    </row>
    <row r="207" spans="1:7">
      <c r="F207" s="9" t="s">
        <v>35</v>
      </c>
      <c r="G207" s="13">
        <v>1489</v>
      </c>
    </row>
    <row r="208" spans="1:7">
      <c r="F208" s="9" t="s">
        <v>36</v>
      </c>
      <c r="G208" s="14">
        <v>0</v>
      </c>
    </row>
    <row r="209" spans="6:7">
      <c r="F209" s="11" t="s">
        <v>27</v>
      </c>
      <c r="G209" s="15">
        <f>SUM(G205:G208)</f>
        <v>62636</v>
      </c>
    </row>
  </sheetData>
  <sortState ref="A3:G205">
    <sortCondition ref="E205"/>
  </sortState>
  <mergeCells count="1">
    <mergeCell ref="A1:G1"/>
  </mergeCells>
  <pageMargins left="0.70866141732283505" right="0.70866141732283505" top="0.74803149606299202" bottom="0.74803149606299202" header="0.31496062992126" footer="0.31496062992126"/>
  <pageSetup paperSize="9" scale="46" fitToHeight="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63"/>
  <sheetViews>
    <sheetView topLeftCell="A3" workbookViewId="0">
      <selection activeCell="D18" sqref="D18"/>
    </sheetView>
  </sheetViews>
  <sheetFormatPr defaultRowHeight="15"/>
  <cols>
    <col min="2" max="2" width="26.5703125" style="37" customWidth="1"/>
    <col min="3" max="3" width="21.42578125" style="18" customWidth="1"/>
    <col min="4" max="16384" width="9.140625" style="18"/>
  </cols>
  <sheetData>
    <row r="1" spans="1:3">
      <c r="A1" s="18"/>
      <c r="B1" s="36" t="s">
        <v>2</v>
      </c>
      <c r="C1" s="36" t="s">
        <v>124</v>
      </c>
    </row>
    <row r="2" spans="1:3">
      <c r="A2" s="18"/>
      <c r="B2" s="195" t="s">
        <v>154</v>
      </c>
      <c r="C2" s="195">
        <v>85</v>
      </c>
    </row>
    <row r="3" spans="1:3">
      <c r="A3" s="18"/>
      <c r="B3" s="195" t="s">
        <v>52</v>
      </c>
      <c r="C3" s="195">
        <v>46</v>
      </c>
    </row>
    <row r="4" spans="1:3">
      <c r="A4" s="18"/>
      <c r="B4" s="195" t="s">
        <v>40</v>
      </c>
      <c r="C4" s="195">
        <v>37</v>
      </c>
    </row>
    <row r="5" spans="1:3">
      <c r="A5" s="18"/>
      <c r="B5" s="195" t="s">
        <v>65</v>
      </c>
      <c r="C5" s="195">
        <v>34</v>
      </c>
    </row>
    <row r="6" spans="1:3">
      <c r="A6" s="18"/>
      <c r="B6" s="195" t="s">
        <v>41</v>
      </c>
      <c r="C6" s="195">
        <f>31+2</f>
        <v>33</v>
      </c>
    </row>
    <row r="7" spans="1:3">
      <c r="A7" s="18"/>
      <c r="B7" s="195" t="s">
        <v>66</v>
      </c>
      <c r="C7" s="195">
        <v>33</v>
      </c>
    </row>
    <row r="8" spans="1:3">
      <c r="A8" s="18"/>
      <c r="B8" s="195" t="s">
        <v>44</v>
      </c>
      <c r="C8" s="195">
        <v>32</v>
      </c>
    </row>
    <row r="9" spans="1:3">
      <c r="A9" s="18"/>
      <c r="B9" s="195" t="s">
        <v>80</v>
      </c>
      <c r="C9" s="195">
        <v>31</v>
      </c>
    </row>
    <row r="10" spans="1:3">
      <c r="A10" s="18"/>
      <c r="B10" s="195" t="s">
        <v>73</v>
      </c>
      <c r="C10" s="195">
        <v>29</v>
      </c>
    </row>
    <row r="11" spans="1:3">
      <c r="A11" s="18"/>
      <c r="B11" s="195" t="s">
        <v>51</v>
      </c>
      <c r="C11" s="195">
        <v>29</v>
      </c>
    </row>
    <row r="12" spans="1:3">
      <c r="A12" s="18"/>
      <c r="B12" s="195" t="s">
        <v>130</v>
      </c>
      <c r="C12" s="195">
        <f>21+4+1</f>
        <v>26</v>
      </c>
    </row>
    <row r="13" spans="1:3">
      <c r="A13" s="18"/>
      <c r="B13" s="195" t="s">
        <v>131</v>
      </c>
      <c r="C13" s="195">
        <v>25</v>
      </c>
    </row>
    <row r="14" spans="1:3">
      <c r="A14" s="18"/>
      <c r="B14" s="195" t="s">
        <v>134</v>
      </c>
      <c r="C14" s="195">
        <v>20</v>
      </c>
    </row>
    <row r="15" spans="1:3">
      <c r="A15" s="18"/>
      <c r="B15" s="195" t="s">
        <v>76</v>
      </c>
      <c r="C15" s="195">
        <f>17+2+1</f>
        <v>20</v>
      </c>
    </row>
    <row r="16" spans="1:3">
      <c r="A16" s="18"/>
      <c r="B16" s="195" t="s">
        <v>39</v>
      </c>
      <c r="C16" s="195">
        <f>15+3+1</f>
        <v>19</v>
      </c>
    </row>
    <row r="17" spans="1:3">
      <c r="A17" s="18"/>
      <c r="B17" s="195" t="s">
        <v>125</v>
      </c>
      <c r="C17" s="195">
        <v>18</v>
      </c>
    </row>
    <row r="18" spans="1:3">
      <c r="A18" s="18"/>
      <c r="B18" s="195" t="s">
        <v>43</v>
      </c>
      <c r="C18" s="195">
        <v>15</v>
      </c>
    </row>
    <row r="19" spans="1:3">
      <c r="A19" s="18"/>
      <c r="B19" s="195" t="s">
        <v>45</v>
      </c>
      <c r="C19" s="195">
        <f>12+1+1</f>
        <v>14</v>
      </c>
    </row>
    <row r="20" spans="1:3">
      <c r="A20" s="18"/>
      <c r="B20" s="195" t="s">
        <v>55</v>
      </c>
      <c r="C20" s="195">
        <v>13</v>
      </c>
    </row>
    <row r="21" spans="1:3">
      <c r="A21" s="18"/>
      <c r="B21" s="195" t="s">
        <v>49</v>
      </c>
      <c r="C21" s="195">
        <v>13</v>
      </c>
    </row>
    <row r="22" spans="1:3">
      <c r="A22" s="18"/>
      <c r="B22" s="195" t="s">
        <v>63</v>
      </c>
      <c r="C22" s="195">
        <v>11</v>
      </c>
    </row>
    <row r="23" spans="1:3">
      <c r="A23" s="18"/>
      <c r="B23" s="195" t="s">
        <v>143</v>
      </c>
      <c r="C23" s="195">
        <v>11</v>
      </c>
    </row>
    <row r="24" spans="1:3">
      <c r="A24" s="18"/>
      <c r="B24" s="195" t="s">
        <v>72</v>
      </c>
      <c r="C24" s="195">
        <v>10</v>
      </c>
    </row>
    <row r="25" spans="1:3">
      <c r="A25" s="18"/>
      <c r="B25" s="195" t="s">
        <v>132</v>
      </c>
      <c r="C25" s="195">
        <v>10</v>
      </c>
    </row>
    <row r="26" spans="1:3">
      <c r="A26" s="18"/>
      <c r="B26" s="195" t="s">
        <v>133</v>
      </c>
      <c r="C26" s="195">
        <f>6+2+1</f>
        <v>9</v>
      </c>
    </row>
    <row r="27" spans="1:3">
      <c r="A27" s="18"/>
      <c r="B27" s="195" t="s">
        <v>155</v>
      </c>
      <c r="C27" s="195">
        <v>9</v>
      </c>
    </row>
    <row r="28" spans="1:3">
      <c r="A28" s="18"/>
      <c r="B28" s="195" t="s">
        <v>152</v>
      </c>
      <c r="C28" s="195">
        <v>8</v>
      </c>
    </row>
    <row r="29" spans="1:3">
      <c r="A29" s="18"/>
      <c r="B29" s="195" t="s">
        <v>64</v>
      </c>
      <c r="C29" s="195">
        <v>8</v>
      </c>
    </row>
    <row r="30" spans="1:3">
      <c r="A30" s="18"/>
      <c r="B30" s="195" t="s">
        <v>60</v>
      </c>
      <c r="C30" s="195">
        <v>7</v>
      </c>
    </row>
    <row r="31" spans="1:3">
      <c r="A31" s="18"/>
      <c r="B31" s="195" t="s">
        <v>54</v>
      </c>
      <c r="C31" s="195">
        <f>6+1</f>
        <v>7</v>
      </c>
    </row>
    <row r="32" spans="1:3">
      <c r="A32" s="18"/>
      <c r="B32" s="195" t="s">
        <v>128</v>
      </c>
      <c r="C32" s="195">
        <v>7</v>
      </c>
    </row>
    <row r="33" spans="1:3">
      <c r="A33" s="18"/>
      <c r="B33" s="195" t="s">
        <v>135</v>
      </c>
      <c r="C33" s="195">
        <v>7</v>
      </c>
    </row>
    <row r="34" spans="1:3">
      <c r="A34" s="18"/>
      <c r="B34" s="195" t="s">
        <v>110</v>
      </c>
      <c r="C34" s="195">
        <v>6</v>
      </c>
    </row>
    <row r="35" spans="1:3">
      <c r="A35" s="18"/>
      <c r="B35" s="195" t="s">
        <v>46</v>
      </c>
      <c r="C35" s="195">
        <v>5</v>
      </c>
    </row>
    <row r="36" spans="1:3">
      <c r="A36" s="18"/>
      <c r="B36" s="195" t="s">
        <v>94</v>
      </c>
      <c r="C36" s="195">
        <v>4</v>
      </c>
    </row>
    <row r="37" spans="1:3">
      <c r="A37" s="18"/>
      <c r="B37" s="195" t="s">
        <v>77</v>
      </c>
      <c r="C37" s="195">
        <v>4</v>
      </c>
    </row>
    <row r="38" spans="1:3">
      <c r="A38" s="18"/>
      <c r="B38" s="195" t="s">
        <v>90</v>
      </c>
      <c r="C38" s="195">
        <v>3</v>
      </c>
    </row>
    <row r="39" spans="1:3">
      <c r="A39" s="18"/>
      <c r="B39" s="195" t="s">
        <v>153</v>
      </c>
      <c r="C39" s="195">
        <v>3</v>
      </c>
    </row>
    <row r="40" spans="1:3">
      <c r="A40" s="18"/>
      <c r="B40" s="195" t="s">
        <v>48</v>
      </c>
      <c r="C40" s="195">
        <v>3</v>
      </c>
    </row>
    <row r="41" spans="1:3">
      <c r="A41" s="18"/>
      <c r="B41" s="195" t="s">
        <v>150</v>
      </c>
      <c r="C41" s="195">
        <v>3</v>
      </c>
    </row>
    <row r="42" spans="1:3">
      <c r="A42" s="18"/>
      <c r="B42" s="195" t="s">
        <v>123</v>
      </c>
      <c r="C42" s="195">
        <v>2</v>
      </c>
    </row>
    <row r="43" spans="1:3">
      <c r="A43" s="18"/>
      <c r="B43" s="195" t="s">
        <v>361</v>
      </c>
      <c r="C43" s="195">
        <v>2</v>
      </c>
    </row>
    <row r="44" spans="1:3">
      <c r="A44" s="18"/>
      <c r="B44" s="195" t="s">
        <v>151</v>
      </c>
      <c r="C44" s="195">
        <v>1</v>
      </c>
    </row>
    <row r="45" spans="1:3">
      <c r="A45" s="18"/>
      <c r="B45" s="195" t="s">
        <v>42</v>
      </c>
      <c r="C45" s="195">
        <f>1</f>
        <v>1</v>
      </c>
    </row>
    <row r="46" spans="1:3">
      <c r="A46" s="18"/>
      <c r="B46" s="195" t="s">
        <v>148</v>
      </c>
      <c r="C46" s="195">
        <v>1</v>
      </c>
    </row>
    <row r="47" spans="1:3">
      <c r="A47" s="18"/>
      <c r="B47" s="195" t="s">
        <v>75</v>
      </c>
      <c r="C47" s="195">
        <v>1</v>
      </c>
    </row>
    <row r="48" spans="1:3">
      <c r="A48" s="18"/>
      <c r="B48" s="195" t="s">
        <v>86</v>
      </c>
      <c r="C48" s="195">
        <v>1</v>
      </c>
    </row>
    <row r="49" spans="1:3">
      <c r="A49" s="18"/>
      <c r="B49" s="195" t="s">
        <v>871</v>
      </c>
      <c r="C49" s="195">
        <v>1</v>
      </c>
    </row>
    <row r="50" spans="1:3">
      <c r="B50" s="195" t="s">
        <v>880</v>
      </c>
      <c r="C50" s="195">
        <v>1</v>
      </c>
    </row>
    <row r="51" spans="1:3">
      <c r="B51" s="195" t="s">
        <v>873</v>
      </c>
      <c r="C51" s="195">
        <v>1</v>
      </c>
    </row>
    <row r="52" spans="1:3">
      <c r="B52" s="195" t="s">
        <v>883</v>
      </c>
      <c r="C52" s="195">
        <v>1</v>
      </c>
    </row>
    <row r="53" spans="1:3">
      <c r="B53" s="195" t="s">
        <v>884</v>
      </c>
      <c r="C53" s="195">
        <v>1</v>
      </c>
    </row>
    <row r="54" spans="1:3">
      <c r="B54" s="195" t="s">
        <v>860</v>
      </c>
      <c r="C54" s="195">
        <v>1</v>
      </c>
    </row>
    <row r="55" spans="1:3">
      <c r="B55" s="195" t="s">
        <v>159</v>
      </c>
      <c r="C55" s="195">
        <v>1</v>
      </c>
    </row>
    <row r="56" spans="1:3">
      <c r="B56" s="18"/>
    </row>
    <row r="57" spans="1:3">
      <c r="B57" s="18"/>
    </row>
    <row r="58" spans="1:3">
      <c r="B58" s="18"/>
    </row>
    <row r="59" spans="1:3">
      <c r="B59" s="18"/>
    </row>
    <row r="60" spans="1:3">
      <c r="B60" s="18"/>
    </row>
    <row r="61" spans="1:3">
      <c r="B61" s="18"/>
    </row>
    <row r="62" spans="1:3">
      <c r="B62" s="18"/>
    </row>
    <row r="63" spans="1:3">
      <c r="B63" s="18"/>
    </row>
  </sheetData>
  <pageMargins left="0.7" right="0.7" top="0.75" bottom="0.75" header="0.3" footer="0.3"/>
  <pageSetup scale="52"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workbookViewId="0">
      <selection activeCell="B7" sqref="B7"/>
    </sheetView>
  </sheetViews>
  <sheetFormatPr defaultRowHeight="15"/>
  <cols>
    <col min="1" max="1" width="5.28515625" customWidth="1"/>
    <col min="2" max="2" width="18" style="166" customWidth="1"/>
    <col min="3" max="3" width="13.42578125" style="160" customWidth="1"/>
    <col min="4" max="4" width="22" customWidth="1"/>
    <col min="5" max="5" width="53.85546875" customWidth="1"/>
    <col min="6" max="6" width="21.85546875" customWidth="1"/>
  </cols>
  <sheetData>
    <row r="1" spans="1:9" ht="64.5" customHeight="1" thickBot="1">
      <c r="A1" s="202" t="s">
        <v>23</v>
      </c>
      <c r="B1" s="202"/>
      <c r="C1" s="202"/>
      <c r="D1" s="202"/>
      <c r="E1" s="202"/>
      <c r="F1" s="202"/>
    </row>
    <row r="2" spans="1:9">
      <c r="A2" s="3" t="s">
        <v>7</v>
      </c>
      <c r="B2" s="162" t="s">
        <v>0</v>
      </c>
      <c r="C2" s="157" t="s">
        <v>1</v>
      </c>
      <c r="D2" s="2" t="s">
        <v>2</v>
      </c>
      <c r="E2" s="2" t="s">
        <v>3</v>
      </c>
      <c r="F2" s="1" t="s">
        <v>4</v>
      </c>
      <c r="I2" s="160">
        <f>SUM(C3:C7)</f>
        <v>500</v>
      </c>
    </row>
    <row r="3" spans="1:9" ht="51" customHeight="1">
      <c r="A3" s="3">
        <v>1</v>
      </c>
      <c r="B3" s="196" t="s">
        <v>814</v>
      </c>
      <c r="C3" s="158">
        <v>100</v>
      </c>
      <c r="D3" s="161" t="s">
        <v>146</v>
      </c>
      <c r="E3" s="161" t="s">
        <v>815</v>
      </c>
      <c r="F3" s="161" t="s">
        <v>815</v>
      </c>
    </row>
    <row r="4" spans="1:9" ht="51" customHeight="1">
      <c r="A4" s="3">
        <v>2</v>
      </c>
      <c r="B4" s="196" t="s">
        <v>817</v>
      </c>
      <c r="C4" s="158">
        <v>100</v>
      </c>
      <c r="D4" s="161" t="s">
        <v>816</v>
      </c>
      <c r="E4" s="161" t="s">
        <v>815</v>
      </c>
      <c r="F4" s="161" t="s">
        <v>815</v>
      </c>
    </row>
    <row r="5" spans="1:9" ht="51" customHeight="1">
      <c r="A5" s="3">
        <v>3</v>
      </c>
      <c r="B5" s="196" t="s">
        <v>818</v>
      </c>
      <c r="C5" s="158">
        <v>100</v>
      </c>
      <c r="D5" s="161" t="s">
        <v>819</v>
      </c>
      <c r="E5" s="161" t="s">
        <v>815</v>
      </c>
      <c r="F5" s="161" t="s">
        <v>815</v>
      </c>
    </row>
    <row r="6" spans="1:9" ht="51" customHeight="1">
      <c r="A6" s="3">
        <v>4</v>
      </c>
      <c r="B6" s="197" t="s">
        <v>821</v>
      </c>
      <c r="C6" s="158">
        <v>100</v>
      </c>
      <c r="D6" s="161" t="s">
        <v>822</v>
      </c>
      <c r="E6" s="161" t="s">
        <v>815</v>
      </c>
      <c r="F6" s="161" t="s">
        <v>815</v>
      </c>
    </row>
    <row r="7" spans="1:9" ht="51" customHeight="1">
      <c r="A7" s="3">
        <v>5</v>
      </c>
      <c r="B7" s="197" t="s">
        <v>820</v>
      </c>
      <c r="C7" s="158">
        <v>100</v>
      </c>
      <c r="D7" s="161" t="s">
        <v>51</v>
      </c>
      <c r="E7" s="161" t="s">
        <v>815</v>
      </c>
      <c r="F7" s="161" t="s">
        <v>815</v>
      </c>
    </row>
    <row r="8" spans="1:9" ht="51" customHeight="1">
      <c r="A8" s="3">
        <v>6</v>
      </c>
      <c r="B8" s="198"/>
      <c r="C8" s="158"/>
      <c r="D8" s="28"/>
      <c r="E8" s="26"/>
      <c r="F8" s="29"/>
    </row>
    <row r="9" spans="1:9" s="7" customFormat="1">
      <c r="B9" s="199"/>
      <c r="C9" s="159"/>
    </row>
    <row r="10" spans="1:9" s="7" customFormat="1">
      <c r="B10" s="199"/>
      <c r="C10" s="159"/>
      <c r="E10" s="9" t="s">
        <v>828</v>
      </c>
      <c r="F10" s="9">
        <v>5</v>
      </c>
    </row>
    <row r="11" spans="1:9" s="7" customFormat="1">
      <c r="B11" s="199"/>
      <c r="C11" s="159"/>
      <c r="E11" s="9" t="s">
        <v>59</v>
      </c>
      <c r="F11" s="9">
        <v>6</v>
      </c>
    </row>
    <row r="12" spans="1:9" s="7" customFormat="1" ht="20.25" customHeight="1">
      <c r="B12" s="199"/>
      <c r="C12" s="159"/>
      <c r="E12" s="9" t="s">
        <v>24</v>
      </c>
      <c r="F12" s="9">
        <v>10</v>
      </c>
    </row>
    <row r="13" spans="1:9" ht="20.25" customHeight="1">
      <c r="E13" s="9" t="s">
        <v>25</v>
      </c>
      <c r="F13" s="10">
        <v>7</v>
      </c>
    </row>
    <row r="14" spans="1:9" ht="20.25" customHeight="1">
      <c r="E14" s="9" t="s">
        <v>26</v>
      </c>
      <c r="F14" s="10">
        <v>14</v>
      </c>
    </row>
    <row r="15" spans="1:9" ht="20.25" customHeight="1">
      <c r="E15" s="11" t="s">
        <v>27</v>
      </c>
      <c r="F15" s="12">
        <f>SUM(F10:F14)</f>
        <v>42</v>
      </c>
    </row>
  </sheetData>
  <mergeCells count="1">
    <mergeCell ref="A1:F1"/>
  </mergeCells>
  <pageMargins left="0.70866141732283505" right="0.70866141732283505" top="0.74803149606299202" bottom="0.74803149606299202" header="0.31496062992126" footer="0.31496062992126"/>
  <pageSetup paperSize="9" scale="53"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E47"/>
  <sheetViews>
    <sheetView topLeftCell="A32" workbookViewId="0">
      <selection activeCell="B40" sqref="B40"/>
    </sheetView>
  </sheetViews>
  <sheetFormatPr defaultRowHeight="15"/>
  <cols>
    <col min="1" max="1" width="5.28515625" customWidth="1"/>
    <col min="2" max="2" width="18" style="19" customWidth="1"/>
    <col min="3" max="3" width="13.42578125" customWidth="1"/>
    <col min="4" max="4" width="22" style="8" customWidth="1"/>
    <col min="5" max="5" width="53.85546875" customWidth="1"/>
    <col min="6" max="6" width="24.5703125" customWidth="1"/>
  </cols>
  <sheetData>
    <row r="1" spans="1:5" ht="64.5" customHeight="1" thickBot="1">
      <c r="A1" s="203" t="s">
        <v>30</v>
      </c>
      <c r="B1" s="203"/>
      <c r="C1" s="203"/>
      <c r="D1" s="203"/>
      <c r="E1" s="203"/>
    </row>
    <row r="2" spans="1:5">
      <c r="A2" s="16" t="s">
        <v>38</v>
      </c>
      <c r="B2" s="2" t="s">
        <v>2</v>
      </c>
      <c r="C2" s="2" t="s">
        <v>0</v>
      </c>
      <c r="D2" s="17" t="s">
        <v>1</v>
      </c>
      <c r="E2" s="2" t="s">
        <v>4</v>
      </c>
    </row>
    <row r="3" spans="1:5" ht="33.75" customHeight="1">
      <c r="A3" s="18"/>
      <c r="B3" s="22"/>
      <c r="C3" s="19"/>
      <c r="D3" s="20"/>
      <c r="E3" s="21"/>
    </row>
    <row r="4" spans="1:5" ht="33.75" customHeight="1">
      <c r="A4" s="27">
        <v>1</v>
      </c>
      <c r="B4" s="40" t="s">
        <v>130</v>
      </c>
      <c r="C4" s="156">
        <v>43469</v>
      </c>
      <c r="D4" s="41">
        <v>1</v>
      </c>
      <c r="E4" s="42" t="s">
        <v>156</v>
      </c>
    </row>
    <row r="5" spans="1:5" ht="33.75" customHeight="1">
      <c r="A5" s="27">
        <v>2</v>
      </c>
      <c r="B5" s="40" t="s">
        <v>47</v>
      </c>
      <c r="C5" s="156">
        <v>43474</v>
      </c>
      <c r="D5" s="41">
        <v>1</v>
      </c>
      <c r="E5" s="42" t="s">
        <v>156</v>
      </c>
    </row>
    <row r="6" spans="1:5" ht="33.75" customHeight="1">
      <c r="A6" s="27">
        <v>3</v>
      </c>
      <c r="B6" s="40" t="s">
        <v>157</v>
      </c>
      <c r="C6" s="156">
        <v>43476</v>
      </c>
      <c r="D6" s="41">
        <v>1</v>
      </c>
      <c r="E6" s="42" t="s">
        <v>156</v>
      </c>
    </row>
    <row r="7" spans="1:5" ht="33.75" customHeight="1">
      <c r="A7" s="27">
        <v>4</v>
      </c>
      <c r="B7" s="40" t="s">
        <v>158</v>
      </c>
      <c r="C7" s="156">
        <v>43479</v>
      </c>
      <c r="D7" s="41">
        <v>1</v>
      </c>
      <c r="E7" s="42" t="s">
        <v>156</v>
      </c>
    </row>
    <row r="8" spans="1:5" ht="33.75" customHeight="1">
      <c r="A8" s="27">
        <v>5</v>
      </c>
      <c r="B8" s="40" t="s">
        <v>77</v>
      </c>
      <c r="C8" s="156">
        <v>43480</v>
      </c>
      <c r="D8" s="41">
        <v>1</v>
      </c>
      <c r="E8" s="42" t="s">
        <v>156</v>
      </c>
    </row>
    <row r="9" spans="1:5" ht="33.75" customHeight="1">
      <c r="A9" s="27">
        <v>6</v>
      </c>
      <c r="B9" s="40" t="s">
        <v>54</v>
      </c>
      <c r="C9" s="156">
        <v>43481</v>
      </c>
      <c r="D9" s="41">
        <v>1</v>
      </c>
      <c r="E9" s="42" t="s">
        <v>156</v>
      </c>
    </row>
    <row r="10" spans="1:5" ht="33.75" customHeight="1">
      <c r="A10" s="27">
        <v>7</v>
      </c>
      <c r="B10" s="40" t="s">
        <v>813</v>
      </c>
      <c r="C10" s="156">
        <v>43486</v>
      </c>
      <c r="D10" s="41">
        <v>1</v>
      </c>
      <c r="E10" s="42" t="s">
        <v>156</v>
      </c>
    </row>
    <row r="11" spans="1:5" ht="33.75" customHeight="1">
      <c r="A11" s="27">
        <v>8</v>
      </c>
      <c r="B11" s="40" t="s">
        <v>157</v>
      </c>
      <c r="C11" s="156">
        <v>43487</v>
      </c>
      <c r="D11" s="41">
        <v>1</v>
      </c>
      <c r="E11" s="42" t="s">
        <v>156</v>
      </c>
    </row>
    <row r="12" spans="1:5" ht="33.75" customHeight="1">
      <c r="A12" s="27">
        <v>9</v>
      </c>
      <c r="B12" s="40" t="s">
        <v>159</v>
      </c>
      <c r="C12" s="156">
        <v>43489</v>
      </c>
      <c r="D12" s="41">
        <v>1</v>
      </c>
      <c r="E12" s="42" t="s">
        <v>156</v>
      </c>
    </row>
    <row r="13" spans="1:5" ht="33.75" customHeight="1">
      <c r="A13" s="27">
        <v>10</v>
      </c>
      <c r="B13" s="40" t="s">
        <v>160</v>
      </c>
      <c r="C13" s="156">
        <v>43493</v>
      </c>
      <c r="D13" s="41">
        <v>1</v>
      </c>
      <c r="E13" s="42" t="s">
        <v>156</v>
      </c>
    </row>
    <row r="14" spans="1:5" s="7" customFormat="1" ht="33.75" customHeight="1">
      <c r="A14" s="27">
        <v>11</v>
      </c>
      <c r="B14" s="40" t="s">
        <v>161</v>
      </c>
      <c r="C14" s="156">
        <v>43495</v>
      </c>
      <c r="D14" s="41">
        <v>1</v>
      </c>
      <c r="E14" s="42" t="s">
        <v>156</v>
      </c>
    </row>
    <row r="15" spans="1:5" s="7" customFormat="1" ht="33.75" customHeight="1">
      <c r="A15" s="27">
        <v>12</v>
      </c>
      <c r="B15" s="40" t="s">
        <v>161</v>
      </c>
      <c r="C15" s="156">
        <v>43502</v>
      </c>
      <c r="D15" s="41">
        <v>1</v>
      </c>
      <c r="E15" s="42" t="s">
        <v>156</v>
      </c>
    </row>
    <row r="16" spans="1:5" ht="33.75" customHeight="1">
      <c r="A16" s="27">
        <v>13</v>
      </c>
      <c r="B16" s="40" t="s">
        <v>160</v>
      </c>
      <c r="C16" s="156">
        <v>43503</v>
      </c>
      <c r="D16" s="41">
        <v>1</v>
      </c>
      <c r="E16" s="42" t="s">
        <v>156</v>
      </c>
    </row>
    <row r="17" spans="1:5" ht="33.75" customHeight="1">
      <c r="A17" s="27">
        <v>14</v>
      </c>
      <c r="B17" s="40" t="s">
        <v>77</v>
      </c>
      <c r="C17" s="156">
        <v>43504</v>
      </c>
      <c r="D17" s="41">
        <v>1</v>
      </c>
      <c r="E17" s="42" t="s">
        <v>156</v>
      </c>
    </row>
    <row r="18" spans="1:5" ht="33.75" customHeight="1">
      <c r="A18" s="27">
        <v>15</v>
      </c>
      <c r="B18" s="40" t="s">
        <v>160</v>
      </c>
      <c r="C18" s="156">
        <v>43504</v>
      </c>
      <c r="D18" s="41">
        <v>1</v>
      </c>
      <c r="E18" s="42" t="s">
        <v>156</v>
      </c>
    </row>
    <row r="19" spans="1:5" ht="33.75" customHeight="1">
      <c r="A19" s="27">
        <v>16</v>
      </c>
      <c r="B19" s="40" t="s">
        <v>162</v>
      </c>
      <c r="C19" s="156">
        <v>43507</v>
      </c>
      <c r="D19" s="41">
        <v>1</v>
      </c>
      <c r="E19" s="42" t="s">
        <v>156</v>
      </c>
    </row>
    <row r="20" spans="1:5" ht="33.75" customHeight="1">
      <c r="A20" s="27">
        <v>17</v>
      </c>
      <c r="B20" s="40" t="s">
        <v>163</v>
      </c>
      <c r="C20" s="156">
        <v>43508</v>
      </c>
      <c r="D20" s="41">
        <v>1</v>
      </c>
      <c r="E20" s="42" t="s">
        <v>156</v>
      </c>
    </row>
    <row r="21" spans="1:5" ht="33.75" customHeight="1">
      <c r="A21" s="27">
        <v>18</v>
      </c>
      <c r="B21" s="40" t="s">
        <v>164</v>
      </c>
      <c r="C21" s="156">
        <v>43509</v>
      </c>
      <c r="D21" s="41">
        <v>1</v>
      </c>
      <c r="E21" s="42" t="s">
        <v>156</v>
      </c>
    </row>
    <row r="22" spans="1:5" ht="33.75" customHeight="1">
      <c r="A22" s="27">
        <v>19</v>
      </c>
      <c r="B22" s="40" t="s">
        <v>163</v>
      </c>
      <c r="C22" s="156">
        <v>43510</v>
      </c>
      <c r="D22" s="41">
        <v>1</v>
      </c>
      <c r="E22" s="42" t="s">
        <v>156</v>
      </c>
    </row>
    <row r="23" spans="1:5" ht="33.75" customHeight="1">
      <c r="A23" s="27">
        <v>20</v>
      </c>
      <c r="B23" s="40" t="s">
        <v>164</v>
      </c>
      <c r="C23" s="156">
        <v>43514</v>
      </c>
      <c r="D23" s="41">
        <v>1</v>
      </c>
      <c r="E23" s="42" t="s">
        <v>156</v>
      </c>
    </row>
    <row r="24" spans="1:5" ht="33.75" customHeight="1">
      <c r="A24" s="27">
        <v>21</v>
      </c>
      <c r="B24" s="40" t="s">
        <v>162</v>
      </c>
      <c r="C24" s="156">
        <v>43515</v>
      </c>
      <c r="D24" s="41">
        <v>1</v>
      </c>
      <c r="E24" s="42" t="s">
        <v>156</v>
      </c>
    </row>
    <row r="25" spans="1:5" ht="33.75" customHeight="1">
      <c r="A25" s="27">
        <v>22</v>
      </c>
      <c r="B25" s="40" t="s">
        <v>164</v>
      </c>
      <c r="C25" s="156">
        <v>43517</v>
      </c>
      <c r="D25" s="41">
        <v>1</v>
      </c>
      <c r="E25" s="42" t="s">
        <v>156</v>
      </c>
    </row>
    <row r="26" spans="1:5" ht="33.75" customHeight="1">
      <c r="A26" s="27">
        <v>23</v>
      </c>
      <c r="B26" s="40" t="s">
        <v>160</v>
      </c>
      <c r="C26" s="156">
        <v>43517</v>
      </c>
      <c r="D26" s="41">
        <v>1</v>
      </c>
      <c r="E26" s="42" t="s">
        <v>156</v>
      </c>
    </row>
    <row r="27" spans="1:5" ht="33.75" customHeight="1">
      <c r="A27" s="27">
        <v>24</v>
      </c>
      <c r="B27" s="40" t="s">
        <v>152</v>
      </c>
      <c r="C27" s="156">
        <v>43518</v>
      </c>
      <c r="D27" s="41">
        <v>1</v>
      </c>
      <c r="E27" s="42" t="s">
        <v>156</v>
      </c>
    </row>
    <row r="28" spans="1:5" ht="33.75" customHeight="1">
      <c r="A28" s="27">
        <v>25</v>
      </c>
      <c r="B28" s="40" t="s">
        <v>164</v>
      </c>
      <c r="C28" s="156">
        <v>43518</v>
      </c>
      <c r="D28" s="41">
        <v>1</v>
      </c>
      <c r="E28" s="42" t="s">
        <v>156</v>
      </c>
    </row>
    <row r="29" spans="1:5" ht="33.75" customHeight="1">
      <c r="A29" s="27">
        <v>26</v>
      </c>
      <c r="B29" s="40" t="s">
        <v>165</v>
      </c>
      <c r="C29" s="156">
        <v>43522</v>
      </c>
      <c r="D29" s="41">
        <v>1</v>
      </c>
      <c r="E29" s="42" t="s">
        <v>156</v>
      </c>
    </row>
    <row r="30" spans="1:5" ht="33.75" customHeight="1">
      <c r="A30" s="27">
        <v>27</v>
      </c>
      <c r="B30" s="40" t="s">
        <v>166</v>
      </c>
      <c r="C30" s="156">
        <v>43523</v>
      </c>
      <c r="D30" s="41">
        <v>1</v>
      </c>
      <c r="E30" s="42" t="s">
        <v>156</v>
      </c>
    </row>
    <row r="31" spans="1:5" ht="33.75" customHeight="1">
      <c r="A31" s="27">
        <v>28</v>
      </c>
      <c r="B31" s="40" t="s">
        <v>167</v>
      </c>
      <c r="C31" s="156">
        <v>43524</v>
      </c>
      <c r="D31" s="41">
        <v>1</v>
      </c>
      <c r="E31" s="42" t="s">
        <v>156</v>
      </c>
    </row>
    <row r="32" spans="1:5" ht="33" customHeight="1">
      <c r="A32" s="27">
        <v>29</v>
      </c>
      <c r="B32" s="40" t="s">
        <v>164</v>
      </c>
      <c r="C32" s="156">
        <v>43525</v>
      </c>
      <c r="D32" s="41">
        <v>1</v>
      </c>
      <c r="E32" s="42" t="s">
        <v>156</v>
      </c>
    </row>
    <row r="33" spans="1:5" ht="33.75" customHeight="1">
      <c r="A33" s="27">
        <v>30</v>
      </c>
      <c r="B33" s="40" t="s">
        <v>152</v>
      </c>
      <c r="C33" s="156">
        <v>43528</v>
      </c>
      <c r="D33" s="41">
        <v>1</v>
      </c>
      <c r="E33" s="42" t="s">
        <v>156</v>
      </c>
    </row>
    <row r="34" spans="1:5" ht="36.75" customHeight="1">
      <c r="A34" s="27">
        <v>31</v>
      </c>
      <c r="B34" s="40" t="s">
        <v>152</v>
      </c>
      <c r="C34" s="156">
        <v>43530</v>
      </c>
      <c r="D34" s="41">
        <v>1</v>
      </c>
      <c r="E34" s="42" t="s">
        <v>156</v>
      </c>
    </row>
    <row r="35" spans="1:5" ht="36.75" customHeight="1">
      <c r="A35" s="27">
        <v>32</v>
      </c>
      <c r="B35" s="40" t="s">
        <v>168</v>
      </c>
      <c r="C35" s="156">
        <v>43640</v>
      </c>
      <c r="D35" s="41">
        <v>1</v>
      </c>
      <c r="E35" s="42" t="s">
        <v>156</v>
      </c>
    </row>
    <row r="36" spans="1:5" ht="43.5" customHeight="1">
      <c r="A36" s="27">
        <v>33</v>
      </c>
      <c r="B36" s="40" t="s">
        <v>167</v>
      </c>
      <c r="C36" s="156">
        <v>43531</v>
      </c>
      <c r="D36" s="41">
        <v>1</v>
      </c>
      <c r="E36" s="42" t="s">
        <v>156</v>
      </c>
    </row>
    <row r="37" spans="1:5" ht="43.5" customHeight="1">
      <c r="A37" s="27">
        <v>34</v>
      </c>
      <c r="B37" s="40" t="s">
        <v>152</v>
      </c>
      <c r="C37" s="156">
        <v>43717</v>
      </c>
      <c r="D37" s="41">
        <v>1</v>
      </c>
      <c r="E37" s="42" t="s">
        <v>156</v>
      </c>
    </row>
    <row r="38" spans="1:5" ht="43.5" customHeight="1">
      <c r="A38" s="27">
        <v>35</v>
      </c>
      <c r="B38" s="40" t="s">
        <v>824</v>
      </c>
      <c r="C38" s="40" t="s">
        <v>823</v>
      </c>
      <c r="D38" s="41">
        <v>1</v>
      </c>
      <c r="E38" s="42" t="s">
        <v>827</v>
      </c>
    </row>
    <row r="39" spans="1:5" ht="43.5" customHeight="1">
      <c r="A39" s="27">
        <v>36</v>
      </c>
      <c r="B39" s="40" t="s">
        <v>825</v>
      </c>
      <c r="C39" s="40">
        <v>43508</v>
      </c>
      <c r="D39" s="41">
        <v>1</v>
      </c>
      <c r="E39" s="42" t="s">
        <v>156</v>
      </c>
    </row>
    <row r="40" spans="1:5" ht="43.5" customHeight="1">
      <c r="A40" s="27">
        <v>37</v>
      </c>
      <c r="B40" s="40" t="s">
        <v>826</v>
      </c>
      <c r="C40" s="40">
        <v>43508</v>
      </c>
      <c r="D40" s="41">
        <v>1</v>
      </c>
      <c r="E40" s="42" t="s">
        <v>827</v>
      </c>
    </row>
    <row r="43" spans="1:5" ht="45">
      <c r="D43" s="9" t="s">
        <v>169</v>
      </c>
      <c r="E43" s="13">
        <f>SUM(D4:D40)</f>
        <v>37</v>
      </c>
    </row>
    <row r="44" spans="1:5" ht="45">
      <c r="D44" s="9" t="s">
        <v>53</v>
      </c>
      <c r="E44" s="9">
        <v>160</v>
      </c>
    </row>
    <row r="45" spans="1:5" ht="45">
      <c r="D45" s="9" t="s">
        <v>28</v>
      </c>
      <c r="E45" s="9">
        <v>62</v>
      </c>
    </row>
    <row r="46" spans="1:5" ht="75">
      <c r="D46" s="9" t="s">
        <v>29</v>
      </c>
      <c r="E46" s="10">
        <v>100</v>
      </c>
    </row>
    <row r="47" spans="1:5">
      <c r="D47" s="11" t="s">
        <v>27</v>
      </c>
      <c r="E47" s="15">
        <f>SUM(E43:E46)</f>
        <v>359</v>
      </c>
    </row>
  </sheetData>
  <sortState ref="A4:E48">
    <sortCondition ref="C4"/>
  </sortState>
  <mergeCells count="1">
    <mergeCell ref="A1:E1"/>
  </mergeCells>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16"/>
  <sheetViews>
    <sheetView topLeftCell="A6" workbookViewId="0">
      <selection activeCell="D12" sqref="D12"/>
    </sheetView>
  </sheetViews>
  <sheetFormatPr defaultRowHeight="15"/>
  <cols>
    <col min="1" max="1" width="5.28515625" customWidth="1"/>
    <col min="2" max="2" width="18" customWidth="1"/>
    <col min="3" max="3" width="20.140625" customWidth="1"/>
    <col min="4" max="4" width="16.140625" customWidth="1"/>
    <col min="5" max="5" width="17.7109375" customWidth="1"/>
    <col min="6" max="6" width="47.7109375" customWidth="1"/>
    <col min="7" max="7" width="18" customWidth="1"/>
    <col min="9" max="9" width="20.42578125" customWidth="1"/>
  </cols>
  <sheetData>
    <row r="1" spans="1:10" ht="64.5" customHeight="1" thickBot="1">
      <c r="A1" s="202" t="s">
        <v>6</v>
      </c>
      <c r="B1" s="202"/>
      <c r="C1" s="202"/>
      <c r="D1" s="202"/>
      <c r="E1" s="202"/>
      <c r="F1" s="202"/>
      <c r="G1" s="202"/>
    </row>
    <row r="2" spans="1:10">
      <c r="A2" s="4" t="s">
        <v>7</v>
      </c>
      <c r="B2" s="2" t="s">
        <v>2</v>
      </c>
      <c r="C2" s="1" t="s">
        <v>0</v>
      </c>
      <c r="D2" s="2" t="s">
        <v>1</v>
      </c>
      <c r="E2" s="1" t="s">
        <v>4</v>
      </c>
      <c r="F2" s="2" t="s">
        <v>3</v>
      </c>
      <c r="G2" s="2" t="s">
        <v>5</v>
      </c>
    </row>
    <row r="3" spans="1:10" ht="63" customHeight="1">
      <c r="A3" s="4">
        <v>1</v>
      </c>
      <c r="B3" s="71" t="s">
        <v>228</v>
      </c>
      <c r="C3" s="111" t="s">
        <v>388</v>
      </c>
      <c r="D3" s="88">
        <v>250</v>
      </c>
      <c r="E3" s="71" t="s">
        <v>230</v>
      </c>
      <c r="F3" s="71" t="s">
        <v>389</v>
      </c>
      <c r="G3" s="71" t="s">
        <v>8</v>
      </c>
      <c r="I3" t="s">
        <v>61</v>
      </c>
      <c r="J3" s="31">
        <f>SUM(D6:D10)</f>
        <v>84</v>
      </c>
    </row>
    <row r="4" spans="1:10" ht="63" customHeight="1">
      <c r="A4" s="4">
        <v>2</v>
      </c>
      <c r="B4" s="71" t="s">
        <v>228</v>
      </c>
      <c r="C4" s="76">
        <v>43530</v>
      </c>
      <c r="D4" s="88">
        <v>100</v>
      </c>
      <c r="E4" s="71" t="s">
        <v>171</v>
      </c>
      <c r="F4" s="71" t="s">
        <v>8</v>
      </c>
      <c r="G4" s="71" t="s">
        <v>8</v>
      </c>
    </row>
    <row r="5" spans="1:10" ht="63" customHeight="1">
      <c r="A5" s="4">
        <v>3</v>
      </c>
      <c r="B5" s="71" t="s">
        <v>128</v>
      </c>
      <c r="C5" s="112">
        <v>43511</v>
      </c>
      <c r="D5" s="88">
        <v>60</v>
      </c>
      <c r="E5" s="71" t="s">
        <v>184</v>
      </c>
      <c r="F5" s="71" t="s">
        <v>393</v>
      </c>
      <c r="G5" s="71" t="s">
        <v>8</v>
      </c>
    </row>
    <row r="6" spans="1:10" ht="63" customHeight="1">
      <c r="A6" s="4">
        <v>4</v>
      </c>
      <c r="B6" s="75" t="s">
        <v>387</v>
      </c>
      <c r="C6" s="72">
        <v>43487</v>
      </c>
      <c r="D6" s="87">
        <v>30</v>
      </c>
      <c r="E6" s="75" t="s">
        <v>61</v>
      </c>
      <c r="F6" s="75" t="s">
        <v>62</v>
      </c>
      <c r="G6" s="75" t="s">
        <v>8</v>
      </c>
    </row>
    <row r="7" spans="1:10" ht="63" customHeight="1">
      <c r="A7" s="4">
        <v>5</v>
      </c>
      <c r="B7" s="75" t="s">
        <v>236</v>
      </c>
      <c r="C7" s="72" t="s">
        <v>390</v>
      </c>
      <c r="D7" s="75">
        <v>41</v>
      </c>
      <c r="E7" s="75" t="s">
        <v>61</v>
      </c>
      <c r="F7" s="75" t="s">
        <v>391</v>
      </c>
      <c r="G7" s="75" t="s">
        <v>8</v>
      </c>
    </row>
    <row r="8" spans="1:10" ht="63" customHeight="1">
      <c r="A8" s="4">
        <v>6</v>
      </c>
      <c r="B8" s="75" t="s">
        <v>236</v>
      </c>
      <c r="C8" s="72" t="s">
        <v>392</v>
      </c>
      <c r="D8" s="75">
        <v>13</v>
      </c>
      <c r="E8" s="75" t="s">
        <v>61</v>
      </c>
      <c r="F8" s="75" t="s">
        <v>391</v>
      </c>
      <c r="G8" s="75" t="s">
        <v>8</v>
      </c>
    </row>
    <row r="9" spans="1:10" ht="63" customHeight="1">
      <c r="A9" s="4">
        <v>7</v>
      </c>
      <c r="B9" s="72" t="s">
        <v>95</v>
      </c>
      <c r="C9" s="113" t="s">
        <v>394</v>
      </c>
      <c r="D9" s="98" t="s">
        <v>395</v>
      </c>
      <c r="E9" s="72" t="s">
        <v>71</v>
      </c>
      <c r="F9" s="72" t="s">
        <v>396</v>
      </c>
      <c r="G9" s="72" t="s">
        <v>8</v>
      </c>
    </row>
    <row r="10" spans="1:10" ht="63" customHeight="1">
      <c r="A10" s="4">
        <v>8</v>
      </c>
      <c r="B10" s="72" t="s">
        <v>95</v>
      </c>
      <c r="C10" s="113">
        <v>43784</v>
      </c>
      <c r="D10" s="98" t="s">
        <v>397</v>
      </c>
      <c r="E10" s="72" t="s">
        <v>71</v>
      </c>
      <c r="F10" s="72" t="s">
        <v>398</v>
      </c>
      <c r="G10" s="72" t="s">
        <v>8</v>
      </c>
    </row>
    <row r="12" spans="1:10">
      <c r="F12" s="9" t="s">
        <v>274</v>
      </c>
      <c r="G12" s="13">
        <f>SUM(D3:D10)</f>
        <v>494</v>
      </c>
    </row>
    <row r="13" spans="1:10">
      <c r="F13" s="9" t="s">
        <v>68</v>
      </c>
      <c r="G13" s="13">
        <v>2574</v>
      </c>
    </row>
    <row r="14" spans="1:10">
      <c r="F14" s="9" t="s">
        <v>35</v>
      </c>
      <c r="G14" s="13">
        <v>400</v>
      </c>
    </row>
    <row r="15" spans="1:10">
      <c r="F15" s="9" t="s">
        <v>36</v>
      </c>
      <c r="G15" s="14">
        <v>70</v>
      </c>
    </row>
    <row r="16" spans="1:10">
      <c r="F16" s="11" t="s">
        <v>27</v>
      </c>
      <c r="G16" s="15">
        <f>SUM(G12:G15)</f>
        <v>3538</v>
      </c>
    </row>
  </sheetData>
  <sortState ref="A3:G14">
    <sortCondition ref="E3"/>
  </sortState>
  <mergeCells count="1">
    <mergeCell ref="A1:G1"/>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J82"/>
  <sheetViews>
    <sheetView tabSelected="1" topLeftCell="A71" workbookViewId="0">
      <selection activeCell="C79" sqref="C79"/>
    </sheetView>
  </sheetViews>
  <sheetFormatPr defaultRowHeight="15"/>
  <cols>
    <col min="1" max="1" width="5.28515625" customWidth="1"/>
    <col min="2" max="2" width="18" customWidth="1"/>
    <col min="3" max="3" width="13.42578125" customWidth="1"/>
    <col min="4" max="4" width="16.140625" customWidth="1"/>
    <col min="5" max="5" width="22.140625" customWidth="1"/>
    <col min="6" max="6" width="48.42578125" customWidth="1"/>
    <col min="7" max="7" width="18" customWidth="1"/>
  </cols>
  <sheetData>
    <row r="1" spans="1:10" ht="64.5" customHeight="1" thickBot="1">
      <c r="A1" s="202" t="s">
        <v>9</v>
      </c>
      <c r="B1" s="202"/>
      <c r="C1" s="202"/>
      <c r="D1" s="202"/>
      <c r="E1" s="202"/>
      <c r="F1" s="202"/>
      <c r="G1" s="202"/>
    </row>
    <row r="2" spans="1:10">
      <c r="A2" s="3" t="s">
        <v>7</v>
      </c>
      <c r="B2" s="2" t="s">
        <v>2</v>
      </c>
      <c r="C2" s="1" t="s">
        <v>0</v>
      </c>
      <c r="D2" s="2" t="s">
        <v>1</v>
      </c>
      <c r="E2" s="1" t="s">
        <v>4</v>
      </c>
      <c r="F2" s="2" t="s">
        <v>3</v>
      </c>
      <c r="G2" s="2" t="s">
        <v>5</v>
      </c>
    </row>
    <row r="3" spans="1:10" ht="48" customHeight="1">
      <c r="A3" s="5">
        <v>1</v>
      </c>
      <c r="B3" s="38" t="s">
        <v>212</v>
      </c>
      <c r="C3" s="38">
        <v>2019</v>
      </c>
      <c r="D3" s="38">
        <v>25</v>
      </c>
      <c r="E3" s="38" t="s">
        <v>275</v>
      </c>
      <c r="F3" s="38" t="s">
        <v>214</v>
      </c>
      <c r="G3" s="38" t="s">
        <v>69</v>
      </c>
      <c r="I3" s="25" t="s">
        <v>61</v>
      </c>
      <c r="J3">
        <f>SUM(D46:D75)</f>
        <v>4627</v>
      </c>
    </row>
    <row r="4" spans="1:10" ht="48" customHeight="1">
      <c r="A4" s="30">
        <v>2</v>
      </c>
      <c r="B4" s="43" t="s">
        <v>222</v>
      </c>
      <c r="C4" s="43">
        <v>43644</v>
      </c>
      <c r="D4" s="44">
        <v>2500</v>
      </c>
      <c r="E4" s="38" t="s">
        <v>275</v>
      </c>
      <c r="F4" s="38" t="s">
        <v>223</v>
      </c>
      <c r="G4" s="38" t="s">
        <v>69</v>
      </c>
    </row>
    <row r="5" spans="1:10" ht="66" customHeight="1">
      <c r="A5" s="6">
        <v>3</v>
      </c>
      <c r="B5" s="38" t="s">
        <v>228</v>
      </c>
      <c r="C5" s="54">
        <v>43515</v>
      </c>
      <c r="D5" s="44">
        <v>150</v>
      </c>
      <c r="E5" s="38" t="s">
        <v>230</v>
      </c>
      <c r="F5" s="38" t="s">
        <v>231</v>
      </c>
      <c r="G5" s="38" t="s">
        <v>69</v>
      </c>
    </row>
    <row r="6" spans="1:10" ht="48" customHeight="1">
      <c r="A6" s="6">
        <v>4</v>
      </c>
      <c r="B6" s="43" t="s">
        <v>228</v>
      </c>
      <c r="C6" s="43">
        <v>43515</v>
      </c>
      <c r="D6" s="44">
        <v>150</v>
      </c>
      <c r="E6" s="38" t="s">
        <v>230</v>
      </c>
      <c r="F6" s="38" t="s">
        <v>232</v>
      </c>
      <c r="G6" s="38" t="s">
        <v>69</v>
      </c>
    </row>
    <row r="7" spans="1:10" ht="48" customHeight="1">
      <c r="A7" s="30">
        <v>5</v>
      </c>
      <c r="B7" s="38" t="s">
        <v>170</v>
      </c>
      <c r="C7" s="43">
        <v>43517</v>
      </c>
      <c r="D7" s="44">
        <v>200</v>
      </c>
      <c r="E7" s="38" t="s">
        <v>171</v>
      </c>
      <c r="F7" s="38" t="s">
        <v>172</v>
      </c>
      <c r="G7" s="38" t="s">
        <v>69</v>
      </c>
    </row>
    <row r="8" spans="1:10" ht="48" customHeight="1">
      <c r="A8" s="6">
        <v>6</v>
      </c>
      <c r="B8" s="38" t="s">
        <v>180</v>
      </c>
      <c r="C8" s="43">
        <v>43742</v>
      </c>
      <c r="D8" s="44">
        <v>50</v>
      </c>
      <c r="E8" s="38" t="s">
        <v>171</v>
      </c>
      <c r="F8" s="38" t="s">
        <v>181</v>
      </c>
      <c r="G8" s="38" t="s">
        <v>69</v>
      </c>
    </row>
    <row r="9" spans="1:10" ht="50.25" customHeight="1">
      <c r="A9" s="6">
        <v>7</v>
      </c>
      <c r="B9" s="38" t="s">
        <v>182</v>
      </c>
      <c r="C9" s="48" t="s">
        <v>187</v>
      </c>
      <c r="D9" s="204">
        <v>1500</v>
      </c>
      <c r="E9" s="207" t="s">
        <v>188</v>
      </c>
      <c r="F9" s="208"/>
      <c r="G9" s="49" t="s">
        <v>69</v>
      </c>
    </row>
    <row r="10" spans="1:10" ht="48" customHeight="1">
      <c r="A10" s="30">
        <v>8</v>
      </c>
      <c r="B10" s="38" t="s">
        <v>182</v>
      </c>
      <c r="C10" s="48">
        <v>43752</v>
      </c>
      <c r="D10" s="205"/>
      <c r="E10" s="38" t="s">
        <v>171</v>
      </c>
      <c r="F10" s="50" t="s">
        <v>189</v>
      </c>
      <c r="G10" s="50" t="s">
        <v>69</v>
      </c>
    </row>
    <row r="11" spans="1:10" ht="48" customHeight="1">
      <c r="A11" s="6">
        <v>9</v>
      </c>
      <c r="B11" s="38" t="s">
        <v>182</v>
      </c>
      <c r="C11" s="51">
        <v>43753</v>
      </c>
      <c r="D11" s="205"/>
      <c r="E11" s="38" t="s">
        <v>171</v>
      </c>
      <c r="F11" s="49" t="s">
        <v>190</v>
      </c>
      <c r="G11" s="49" t="s">
        <v>69</v>
      </c>
    </row>
    <row r="12" spans="1:10" ht="48" customHeight="1">
      <c r="A12" s="6">
        <v>10</v>
      </c>
      <c r="B12" s="38" t="s">
        <v>182</v>
      </c>
      <c r="C12" s="51">
        <v>43753</v>
      </c>
      <c r="D12" s="205"/>
      <c r="E12" s="38" t="s">
        <v>171</v>
      </c>
      <c r="F12" s="49" t="s">
        <v>191</v>
      </c>
      <c r="G12" s="49" t="s">
        <v>69</v>
      </c>
    </row>
    <row r="13" spans="1:10" ht="48" customHeight="1">
      <c r="A13" s="30">
        <v>11</v>
      </c>
      <c r="B13" s="38" t="s">
        <v>182</v>
      </c>
      <c r="C13" s="51">
        <v>43753</v>
      </c>
      <c r="D13" s="205"/>
      <c r="E13" s="38" t="s">
        <v>171</v>
      </c>
      <c r="F13" s="49" t="s">
        <v>192</v>
      </c>
      <c r="G13" s="49" t="s">
        <v>69</v>
      </c>
    </row>
    <row r="14" spans="1:10" ht="48" customHeight="1">
      <c r="A14" s="6">
        <v>12</v>
      </c>
      <c r="B14" s="38" t="s">
        <v>182</v>
      </c>
      <c r="C14" s="51">
        <v>43753</v>
      </c>
      <c r="D14" s="205"/>
      <c r="E14" s="38" t="s">
        <v>171</v>
      </c>
      <c r="F14" s="49" t="s">
        <v>193</v>
      </c>
      <c r="G14" s="49" t="s">
        <v>69</v>
      </c>
    </row>
    <row r="15" spans="1:10" ht="48" customHeight="1">
      <c r="A15" s="6">
        <v>13</v>
      </c>
      <c r="B15" s="38" t="s">
        <v>182</v>
      </c>
      <c r="C15" s="51">
        <v>43753</v>
      </c>
      <c r="D15" s="205"/>
      <c r="E15" s="38" t="s">
        <v>171</v>
      </c>
      <c r="F15" s="49" t="s">
        <v>194</v>
      </c>
      <c r="G15" s="49" t="s">
        <v>69</v>
      </c>
    </row>
    <row r="16" spans="1:10" ht="48" customHeight="1">
      <c r="A16" s="30">
        <v>14</v>
      </c>
      <c r="B16" s="38" t="s">
        <v>182</v>
      </c>
      <c r="C16" s="51">
        <v>43754</v>
      </c>
      <c r="D16" s="205"/>
      <c r="E16" s="38" t="s">
        <v>171</v>
      </c>
      <c r="F16" s="49" t="s">
        <v>195</v>
      </c>
      <c r="G16" s="49" t="s">
        <v>69</v>
      </c>
    </row>
    <row r="17" spans="1:7" ht="48" customHeight="1">
      <c r="A17" s="6">
        <v>15</v>
      </c>
      <c r="B17" s="38" t="s">
        <v>182</v>
      </c>
      <c r="C17" s="51">
        <v>43754</v>
      </c>
      <c r="D17" s="205"/>
      <c r="E17" s="38" t="s">
        <v>171</v>
      </c>
      <c r="F17" s="49" t="s">
        <v>191</v>
      </c>
      <c r="G17" s="49" t="s">
        <v>69</v>
      </c>
    </row>
    <row r="18" spans="1:7" ht="48" customHeight="1">
      <c r="A18" s="6">
        <v>16</v>
      </c>
      <c r="B18" s="38" t="s">
        <v>182</v>
      </c>
      <c r="C18" s="51">
        <v>43755</v>
      </c>
      <c r="D18" s="205"/>
      <c r="E18" s="38" t="s">
        <v>171</v>
      </c>
      <c r="F18" s="49" t="s">
        <v>195</v>
      </c>
      <c r="G18" s="49" t="s">
        <v>69</v>
      </c>
    </row>
    <row r="19" spans="1:7" ht="48" customHeight="1">
      <c r="A19" s="30">
        <v>17</v>
      </c>
      <c r="B19" s="38" t="s">
        <v>182</v>
      </c>
      <c r="C19" s="51">
        <v>43755</v>
      </c>
      <c r="D19" s="205"/>
      <c r="E19" s="38" t="s">
        <v>171</v>
      </c>
      <c r="F19" s="49" t="s">
        <v>196</v>
      </c>
      <c r="G19" s="49" t="s">
        <v>69</v>
      </c>
    </row>
    <row r="20" spans="1:7" ht="48" customHeight="1">
      <c r="A20" s="6">
        <v>18</v>
      </c>
      <c r="B20" s="38" t="s">
        <v>182</v>
      </c>
      <c r="C20" s="51">
        <v>43755</v>
      </c>
      <c r="D20" s="205"/>
      <c r="E20" s="38" t="s">
        <v>171</v>
      </c>
      <c r="F20" s="49" t="s">
        <v>197</v>
      </c>
      <c r="G20" s="49" t="s">
        <v>69</v>
      </c>
    </row>
    <row r="21" spans="1:7" ht="48" customHeight="1">
      <c r="A21" s="6">
        <v>19</v>
      </c>
      <c r="B21" s="38" t="s">
        <v>182</v>
      </c>
      <c r="C21" s="51">
        <v>43755</v>
      </c>
      <c r="D21" s="205"/>
      <c r="E21" s="38" t="s">
        <v>171</v>
      </c>
      <c r="F21" s="49" t="s">
        <v>198</v>
      </c>
      <c r="G21" s="49" t="s">
        <v>69</v>
      </c>
    </row>
    <row r="22" spans="1:7" ht="48" customHeight="1">
      <c r="A22" s="30">
        <v>20</v>
      </c>
      <c r="B22" s="38" t="s">
        <v>182</v>
      </c>
      <c r="C22" s="51">
        <v>43756</v>
      </c>
      <c r="D22" s="205"/>
      <c r="E22" s="38" t="s">
        <v>171</v>
      </c>
      <c r="F22" s="49" t="s">
        <v>195</v>
      </c>
      <c r="G22" s="49" t="s">
        <v>69</v>
      </c>
    </row>
    <row r="23" spans="1:7" ht="48" customHeight="1">
      <c r="A23" s="6">
        <v>21</v>
      </c>
      <c r="B23" s="38" t="s">
        <v>182</v>
      </c>
      <c r="C23" s="51">
        <v>43757</v>
      </c>
      <c r="D23" s="205"/>
      <c r="E23" s="38" t="s">
        <v>171</v>
      </c>
      <c r="F23" s="49" t="s">
        <v>199</v>
      </c>
      <c r="G23" s="49" t="s">
        <v>69</v>
      </c>
    </row>
    <row r="24" spans="1:7" ht="48" customHeight="1">
      <c r="A24" s="6">
        <v>22</v>
      </c>
      <c r="B24" s="38" t="s">
        <v>182</v>
      </c>
      <c r="C24" s="51">
        <v>43758</v>
      </c>
      <c r="D24" s="206"/>
      <c r="E24" s="38" t="s">
        <v>171</v>
      </c>
      <c r="F24" s="50" t="s">
        <v>200</v>
      </c>
      <c r="G24" s="50" t="s">
        <v>69</v>
      </c>
    </row>
    <row r="25" spans="1:7" ht="48" customHeight="1">
      <c r="A25" s="30">
        <v>23</v>
      </c>
      <c r="B25" s="38" t="s">
        <v>222</v>
      </c>
      <c r="C25" s="43">
        <v>43568</v>
      </c>
      <c r="D25" s="44">
        <v>140</v>
      </c>
      <c r="E25" s="38" t="s">
        <v>171</v>
      </c>
      <c r="F25" s="38" t="s">
        <v>224</v>
      </c>
      <c r="G25" s="38" t="s">
        <v>69</v>
      </c>
    </row>
    <row r="26" spans="1:7" ht="48" customHeight="1">
      <c r="A26" s="6">
        <v>24</v>
      </c>
      <c r="B26" s="43" t="s">
        <v>225</v>
      </c>
      <c r="C26" s="43">
        <v>43508</v>
      </c>
      <c r="D26" s="44">
        <v>120</v>
      </c>
      <c r="E26" s="38" t="s">
        <v>171</v>
      </c>
      <c r="F26" s="38" t="s">
        <v>226</v>
      </c>
      <c r="G26" s="38" t="s">
        <v>69</v>
      </c>
    </row>
    <row r="27" spans="1:7" ht="48" customHeight="1">
      <c r="A27" s="6">
        <v>25</v>
      </c>
      <c r="B27" s="43" t="s">
        <v>228</v>
      </c>
      <c r="C27" s="43">
        <v>43515</v>
      </c>
      <c r="D27" s="44">
        <v>60</v>
      </c>
      <c r="E27" s="38" t="s">
        <v>171</v>
      </c>
      <c r="F27" s="38" t="s">
        <v>229</v>
      </c>
      <c r="G27" s="38" t="s">
        <v>69</v>
      </c>
    </row>
    <row r="28" spans="1:7" ht="48" customHeight="1">
      <c r="A28" s="30">
        <v>26</v>
      </c>
      <c r="B28" s="43" t="s">
        <v>233</v>
      </c>
      <c r="C28" s="43" t="s">
        <v>234</v>
      </c>
      <c r="D28" s="44">
        <v>100</v>
      </c>
      <c r="E28" s="38" t="s">
        <v>171</v>
      </c>
      <c r="F28" s="38" t="s">
        <v>235</v>
      </c>
      <c r="G28" s="38" t="s">
        <v>69</v>
      </c>
    </row>
    <row r="29" spans="1:7" ht="48" customHeight="1">
      <c r="A29" s="6">
        <v>27</v>
      </c>
      <c r="B29" s="38" t="s">
        <v>236</v>
      </c>
      <c r="C29" s="43" t="s">
        <v>237</v>
      </c>
      <c r="D29" s="38">
        <v>360</v>
      </c>
      <c r="E29" s="38" t="s">
        <v>171</v>
      </c>
      <c r="F29" s="38" t="s">
        <v>238</v>
      </c>
      <c r="G29" s="38" t="s">
        <v>69</v>
      </c>
    </row>
    <row r="30" spans="1:7" ht="48" customHeight="1">
      <c r="A30" s="6">
        <v>28</v>
      </c>
      <c r="B30" s="38" t="s">
        <v>149</v>
      </c>
      <c r="C30" s="43" t="s">
        <v>242</v>
      </c>
      <c r="D30" s="38">
        <v>20</v>
      </c>
      <c r="E30" s="38" t="s">
        <v>171</v>
      </c>
      <c r="F30" s="38" t="s">
        <v>243</v>
      </c>
      <c r="G30" s="38" t="s">
        <v>69</v>
      </c>
    </row>
    <row r="31" spans="1:7" ht="48" customHeight="1">
      <c r="A31" s="30">
        <v>29</v>
      </c>
      <c r="B31" s="38" t="s">
        <v>77</v>
      </c>
      <c r="C31" s="43">
        <v>43600</v>
      </c>
      <c r="D31" s="44">
        <v>150</v>
      </c>
      <c r="E31" s="38" t="s">
        <v>171</v>
      </c>
      <c r="F31" s="38" t="s">
        <v>244</v>
      </c>
      <c r="G31" s="38" t="s">
        <v>69</v>
      </c>
    </row>
    <row r="32" spans="1:7" ht="48" customHeight="1">
      <c r="A32" s="6">
        <v>30</v>
      </c>
      <c r="B32" s="43" t="s">
        <v>254</v>
      </c>
      <c r="C32" s="129" t="s">
        <v>255</v>
      </c>
      <c r="D32" s="130">
        <v>100</v>
      </c>
      <c r="E32" s="38" t="s">
        <v>171</v>
      </c>
      <c r="F32" s="130" t="s">
        <v>256</v>
      </c>
      <c r="G32" s="130" t="s">
        <v>69</v>
      </c>
    </row>
    <row r="33" spans="1:7" ht="48" customHeight="1">
      <c r="A33" s="6">
        <v>31</v>
      </c>
      <c r="B33" s="38" t="s">
        <v>258</v>
      </c>
      <c r="C33" s="43">
        <v>43785</v>
      </c>
      <c r="D33" s="38">
        <v>500</v>
      </c>
      <c r="E33" s="38" t="s">
        <v>171</v>
      </c>
      <c r="F33" s="38" t="s">
        <v>259</v>
      </c>
      <c r="G33" s="38" t="s">
        <v>69</v>
      </c>
    </row>
    <row r="34" spans="1:7" ht="48" customHeight="1">
      <c r="A34" s="30">
        <v>32</v>
      </c>
      <c r="B34" s="38" t="s">
        <v>88</v>
      </c>
      <c r="C34" s="43">
        <v>43572</v>
      </c>
      <c r="D34" s="44">
        <v>70</v>
      </c>
      <c r="E34" s="38" t="s">
        <v>171</v>
      </c>
      <c r="F34" s="38" t="s">
        <v>263</v>
      </c>
      <c r="G34" s="38" t="s">
        <v>69</v>
      </c>
    </row>
    <row r="35" spans="1:7" ht="48" customHeight="1">
      <c r="A35" s="6">
        <v>33</v>
      </c>
      <c r="B35" s="38" t="s">
        <v>88</v>
      </c>
      <c r="C35" s="43" t="s">
        <v>264</v>
      </c>
      <c r="D35" s="38">
        <v>650</v>
      </c>
      <c r="E35" s="38" t="s">
        <v>171</v>
      </c>
      <c r="F35" s="38" t="s">
        <v>265</v>
      </c>
      <c r="G35" s="38" t="s">
        <v>69</v>
      </c>
    </row>
    <row r="36" spans="1:7" ht="48" customHeight="1">
      <c r="A36" s="6">
        <v>34</v>
      </c>
      <c r="B36" s="38" t="s">
        <v>88</v>
      </c>
      <c r="C36" s="43" t="s">
        <v>266</v>
      </c>
      <c r="D36" s="38">
        <v>705</v>
      </c>
      <c r="E36" s="38" t="s">
        <v>171</v>
      </c>
      <c r="F36" s="38" t="s">
        <v>267</v>
      </c>
      <c r="G36" s="38" t="s">
        <v>69</v>
      </c>
    </row>
    <row r="37" spans="1:7" ht="48" customHeight="1">
      <c r="A37" s="30">
        <v>35</v>
      </c>
      <c r="B37" s="38" t="s">
        <v>88</v>
      </c>
      <c r="C37" s="43">
        <v>43559</v>
      </c>
      <c r="D37" s="44">
        <v>210</v>
      </c>
      <c r="E37" s="38" t="s">
        <v>171</v>
      </c>
      <c r="F37" s="38" t="s">
        <v>268</v>
      </c>
      <c r="G37" s="38" t="s">
        <v>69</v>
      </c>
    </row>
    <row r="38" spans="1:7" ht="48" customHeight="1">
      <c r="A38" s="6">
        <v>36</v>
      </c>
      <c r="B38" s="43" t="s">
        <v>88</v>
      </c>
      <c r="C38" s="43" t="s">
        <v>271</v>
      </c>
      <c r="D38" s="44">
        <v>640</v>
      </c>
      <c r="E38" s="38" t="s">
        <v>171</v>
      </c>
      <c r="F38" s="38" t="s">
        <v>272</v>
      </c>
      <c r="G38" s="38" t="s">
        <v>69</v>
      </c>
    </row>
    <row r="39" spans="1:7" ht="48" customHeight="1">
      <c r="A39" s="6">
        <v>37</v>
      </c>
      <c r="B39" s="43" t="s">
        <v>143</v>
      </c>
      <c r="C39" s="43">
        <v>43527</v>
      </c>
      <c r="D39" s="44">
        <v>80</v>
      </c>
      <c r="E39" s="38" t="s">
        <v>171</v>
      </c>
      <c r="F39" s="38" t="s">
        <v>273</v>
      </c>
      <c r="G39" s="38" t="s">
        <v>69</v>
      </c>
    </row>
    <row r="40" spans="1:7" ht="48" customHeight="1">
      <c r="A40" s="30">
        <v>38</v>
      </c>
      <c r="B40" s="38" t="s">
        <v>182</v>
      </c>
      <c r="C40" s="43" t="s">
        <v>183</v>
      </c>
      <c r="D40" s="44">
        <v>80</v>
      </c>
      <c r="E40" s="38" t="s">
        <v>184</v>
      </c>
      <c r="F40" s="38" t="s">
        <v>185</v>
      </c>
      <c r="G40" s="38" t="s">
        <v>69</v>
      </c>
    </row>
    <row r="41" spans="1:7" ht="48" customHeight="1">
      <c r="A41" s="6">
        <v>39</v>
      </c>
      <c r="B41" s="38" t="s">
        <v>212</v>
      </c>
      <c r="C41" s="43">
        <v>43602</v>
      </c>
      <c r="D41" s="44">
        <v>250</v>
      </c>
      <c r="E41" s="38" t="s">
        <v>184</v>
      </c>
      <c r="F41" s="38" t="s">
        <v>215</v>
      </c>
      <c r="G41" s="38" t="s">
        <v>69</v>
      </c>
    </row>
    <row r="42" spans="1:7" ht="48" customHeight="1">
      <c r="A42" s="6">
        <v>40</v>
      </c>
      <c r="B42" s="38" t="s">
        <v>212</v>
      </c>
      <c r="C42" s="43">
        <v>43511</v>
      </c>
      <c r="D42" s="44">
        <v>200</v>
      </c>
      <c r="E42" s="38" t="s">
        <v>184</v>
      </c>
      <c r="F42" s="38" t="s">
        <v>216</v>
      </c>
      <c r="G42" s="38" t="s">
        <v>69</v>
      </c>
    </row>
    <row r="43" spans="1:7" ht="48" customHeight="1">
      <c r="A43" s="30">
        <v>41</v>
      </c>
      <c r="B43" s="38" t="s">
        <v>212</v>
      </c>
      <c r="C43" s="43">
        <v>43511</v>
      </c>
      <c r="D43" s="44">
        <v>200</v>
      </c>
      <c r="E43" s="38" t="s">
        <v>184</v>
      </c>
      <c r="F43" s="38" t="s">
        <v>217</v>
      </c>
      <c r="G43" s="38" t="s">
        <v>69</v>
      </c>
    </row>
    <row r="44" spans="1:7" ht="48" customHeight="1">
      <c r="A44" s="6">
        <v>42</v>
      </c>
      <c r="B44" s="76" t="s">
        <v>833</v>
      </c>
      <c r="C44" s="76" t="s">
        <v>831</v>
      </c>
      <c r="D44" s="71">
        <v>5500</v>
      </c>
      <c r="E44" s="38" t="s">
        <v>171</v>
      </c>
      <c r="F44" s="71" t="s">
        <v>832</v>
      </c>
      <c r="G44" s="130" t="s">
        <v>69</v>
      </c>
    </row>
    <row r="45" spans="1:7" ht="50.25" customHeight="1">
      <c r="A45" s="6">
        <v>43</v>
      </c>
      <c r="B45" s="76" t="s">
        <v>833</v>
      </c>
      <c r="C45" s="76" t="s">
        <v>831</v>
      </c>
      <c r="D45" s="71">
        <v>5500</v>
      </c>
      <c r="E45" s="38" t="s">
        <v>171</v>
      </c>
      <c r="F45" s="71" t="s">
        <v>832</v>
      </c>
      <c r="G45" s="130" t="s">
        <v>69</v>
      </c>
    </row>
    <row r="46" spans="1:7" ht="48" customHeight="1">
      <c r="A46" s="30">
        <v>44</v>
      </c>
      <c r="B46" s="39" t="s">
        <v>173</v>
      </c>
      <c r="C46" s="45" t="s">
        <v>174</v>
      </c>
      <c r="D46" s="39">
        <v>150</v>
      </c>
      <c r="E46" s="39" t="s">
        <v>61</v>
      </c>
      <c r="F46" s="39" t="s">
        <v>175</v>
      </c>
      <c r="G46" s="39" t="s">
        <v>69</v>
      </c>
    </row>
    <row r="47" spans="1:7" ht="48" customHeight="1">
      <c r="A47" s="6">
        <v>45</v>
      </c>
      <c r="B47" s="39" t="s">
        <v>173</v>
      </c>
      <c r="C47" s="45" t="s">
        <v>176</v>
      </c>
      <c r="D47" s="39">
        <v>120</v>
      </c>
      <c r="E47" s="39" t="s">
        <v>61</v>
      </c>
      <c r="F47" s="39" t="s">
        <v>177</v>
      </c>
      <c r="G47" s="39" t="s">
        <v>69</v>
      </c>
    </row>
    <row r="48" spans="1:7" ht="50.25" customHeight="1">
      <c r="A48" s="6">
        <v>46</v>
      </c>
      <c r="B48" s="39" t="s">
        <v>178</v>
      </c>
      <c r="C48" s="45">
        <v>43480</v>
      </c>
      <c r="D48" s="46">
        <v>50</v>
      </c>
      <c r="E48" s="39" t="s">
        <v>61</v>
      </c>
      <c r="F48" s="39" t="s">
        <v>179</v>
      </c>
      <c r="G48" s="39" t="s">
        <v>69</v>
      </c>
    </row>
    <row r="49" spans="1:7" ht="50.25" customHeight="1">
      <c r="A49" s="30">
        <v>47</v>
      </c>
      <c r="B49" s="39" t="s">
        <v>182</v>
      </c>
      <c r="C49" s="47">
        <v>2019</v>
      </c>
      <c r="D49" s="131">
        <v>122</v>
      </c>
      <c r="E49" s="39" t="s">
        <v>61</v>
      </c>
      <c r="F49" s="39" t="s">
        <v>70</v>
      </c>
      <c r="G49" s="39" t="s">
        <v>69</v>
      </c>
    </row>
    <row r="50" spans="1:7" ht="50.25" customHeight="1">
      <c r="A50" s="6">
        <v>48</v>
      </c>
      <c r="B50" s="39" t="s">
        <v>182</v>
      </c>
      <c r="C50" s="47">
        <v>2019</v>
      </c>
      <c r="D50" s="131">
        <v>30</v>
      </c>
      <c r="E50" s="39" t="s">
        <v>61</v>
      </c>
      <c r="F50" s="39" t="s">
        <v>186</v>
      </c>
      <c r="G50" s="39" t="s">
        <v>69</v>
      </c>
    </row>
    <row r="51" spans="1:7" ht="50.25" customHeight="1">
      <c r="A51" s="6">
        <v>49</v>
      </c>
      <c r="B51" s="39" t="s">
        <v>204</v>
      </c>
      <c r="C51" s="39" t="s">
        <v>205</v>
      </c>
      <c r="D51" s="39">
        <v>125</v>
      </c>
      <c r="E51" s="39" t="s">
        <v>206</v>
      </c>
      <c r="F51" s="39" t="s">
        <v>207</v>
      </c>
      <c r="G51" s="39" t="s">
        <v>69</v>
      </c>
    </row>
    <row r="52" spans="1:7" ht="50.25" customHeight="1">
      <c r="A52" s="30">
        <v>50</v>
      </c>
      <c r="B52" s="39" t="s">
        <v>212</v>
      </c>
      <c r="C52" s="47">
        <v>2019</v>
      </c>
      <c r="D52" s="39">
        <v>700</v>
      </c>
      <c r="E52" s="39" t="s">
        <v>61</v>
      </c>
      <c r="F52" s="39" t="s">
        <v>218</v>
      </c>
      <c r="G52" s="39" t="s">
        <v>69</v>
      </c>
    </row>
    <row r="53" spans="1:7" ht="50.25" customHeight="1">
      <c r="A53" s="6">
        <v>51</v>
      </c>
      <c r="B53" s="39" t="s">
        <v>219</v>
      </c>
      <c r="C53" s="39" t="s">
        <v>220</v>
      </c>
      <c r="D53" s="53">
        <v>23</v>
      </c>
      <c r="E53" s="39" t="s">
        <v>61</v>
      </c>
      <c r="F53" s="53" t="s">
        <v>221</v>
      </c>
      <c r="G53" s="53" t="s">
        <v>69</v>
      </c>
    </row>
    <row r="54" spans="1:7" ht="50.25" customHeight="1">
      <c r="A54" s="6">
        <v>52</v>
      </c>
      <c r="B54" s="45" t="s">
        <v>225</v>
      </c>
      <c r="C54" s="45">
        <v>43508</v>
      </c>
      <c r="D54" s="52">
        <v>120</v>
      </c>
      <c r="E54" s="39" t="s">
        <v>61</v>
      </c>
      <c r="F54" s="39" t="s">
        <v>227</v>
      </c>
      <c r="G54" s="39" t="s">
        <v>69</v>
      </c>
    </row>
    <row r="55" spans="1:7" ht="50.25" customHeight="1">
      <c r="A55" s="30">
        <v>53</v>
      </c>
      <c r="B55" s="45" t="s">
        <v>46</v>
      </c>
      <c r="C55" s="45" t="s">
        <v>239</v>
      </c>
      <c r="D55" s="52">
        <v>100</v>
      </c>
      <c r="E55" s="39" t="s">
        <v>61</v>
      </c>
      <c r="F55" s="39" t="s">
        <v>240</v>
      </c>
      <c r="G55" s="39" t="s">
        <v>69</v>
      </c>
    </row>
    <row r="56" spans="1:7" ht="50.25" customHeight="1">
      <c r="A56" s="6">
        <v>54</v>
      </c>
      <c r="B56" s="39" t="s">
        <v>170</v>
      </c>
      <c r="C56" s="55">
        <v>2019</v>
      </c>
      <c r="D56" s="52">
        <v>98</v>
      </c>
      <c r="E56" s="39" t="s">
        <v>61</v>
      </c>
      <c r="F56" s="39" t="s">
        <v>241</v>
      </c>
      <c r="G56" s="39" t="s">
        <v>69</v>
      </c>
    </row>
    <row r="57" spans="1:7" ht="50.25" customHeight="1">
      <c r="A57" s="6">
        <v>55</v>
      </c>
      <c r="B57" s="39" t="s">
        <v>50</v>
      </c>
      <c r="C57" s="39" t="s">
        <v>220</v>
      </c>
      <c r="D57" s="39">
        <v>200</v>
      </c>
      <c r="E57" s="39" t="s">
        <v>61</v>
      </c>
      <c r="F57" s="39" t="s">
        <v>245</v>
      </c>
      <c r="G57" s="39" t="s">
        <v>69</v>
      </c>
    </row>
    <row r="58" spans="1:7" ht="50.25" customHeight="1">
      <c r="A58" s="30">
        <v>56</v>
      </c>
      <c r="B58" s="39" t="s">
        <v>50</v>
      </c>
      <c r="C58" s="39" t="s">
        <v>220</v>
      </c>
      <c r="D58" s="56">
        <v>200</v>
      </c>
      <c r="E58" s="39" t="s">
        <v>61</v>
      </c>
      <c r="F58" s="56" t="s">
        <v>246</v>
      </c>
      <c r="G58" s="56" t="s">
        <v>69</v>
      </c>
    </row>
    <row r="59" spans="1:7" ht="50.25" customHeight="1">
      <c r="A59" s="6">
        <v>57</v>
      </c>
      <c r="B59" s="45" t="s">
        <v>247</v>
      </c>
      <c r="C59" s="61">
        <v>43525</v>
      </c>
      <c r="D59" s="63">
        <v>1000</v>
      </c>
      <c r="E59" s="65" t="s">
        <v>61</v>
      </c>
      <c r="F59" s="65" t="s">
        <v>248</v>
      </c>
      <c r="G59" s="65" t="s">
        <v>69</v>
      </c>
    </row>
    <row r="60" spans="1:7" ht="50.25" customHeight="1">
      <c r="A60" s="6">
        <v>58</v>
      </c>
      <c r="B60" s="45" t="s">
        <v>249</v>
      </c>
      <c r="C60" s="45">
        <v>43570</v>
      </c>
      <c r="D60" s="52">
        <v>30</v>
      </c>
      <c r="E60" s="39" t="s">
        <v>61</v>
      </c>
      <c r="F60" s="39" t="s">
        <v>250</v>
      </c>
      <c r="G60" s="39" t="s">
        <v>69</v>
      </c>
    </row>
    <row r="61" spans="1:7" ht="50.25" customHeight="1">
      <c r="A61" s="30">
        <v>59</v>
      </c>
      <c r="B61" s="45" t="s">
        <v>249</v>
      </c>
      <c r="C61" s="45">
        <v>43572</v>
      </c>
      <c r="D61" s="52">
        <v>25</v>
      </c>
      <c r="E61" s="39" t="s">
        <v>61</v>
      </c>
      <c r="F61" s="39" t="s">
        <v>251</v>
      </c>
      <c r="G61" s="39" t="s">
        <v>69</v>
      </c>
    </row>
    <row r="62" spans="1:7" ht="50.25" customHeight="1">
      <c r="A62" s="6">
        <v>60</v>
      </c>
      <c r="B62" s="45" t="s">
        <v>249</v>
      </c>
      <c r="C62" s="45">
        <v>43573</v>
      </c>
      <c r="D62" s="52">
        <v>44</v>
      </c>
      <c r="E62" s="39" t="s">
        <v>61</v>
      </c>
      <c r="F62" s="39" t="s">
        <v>252</v>
      </c>
      <c r="G62" s="39" t="s">
        <v>69</v>
      </c>
    </row>
    <row r="63" spans="1:7" ht="50.25" customHeight="1">
      <c r="A63" s="6">
        <v>61</v>
      </c>
      <c r="B63" s="39" t="s">
        <v>258</v>
      </c>
      <c r="C63" s="45">
        <v>43818</v>
      </c>
      <c r="D63" s="39">
        <v>100</v>
      </c>
      <c r="E63" s="39" t="s">
        <v>61</v>
      </c>
      <c r="F63" s="39" t="s">
        <v>260</v>
      </c>
      <c r="G63" s="39" t="s">
        <v>69</v>
      </c>
    </row>
    <row r="64" spans="1:7" ht="50.25" customHeight="1">
      <c r="A64" s="30">
        <v>62</v>
      </c>
      <c r="B64" s="39" t="s">
        <v>261</v>
      </c>
      <c r="C64" s="45">
        <v>43566</v>
      </c>
      <c r="D64" s="52">
        <v>20</v>
      </c>
      <c r="E64" s="39" t="s">
        <v>61</v>
      </c>
      <c r="F64" s="39" t="s">
        <v>262</v>
      </c>
      <c r="G64" s="39" t="s">
        <v>69</v>
      </c>
    </row>
    <row r="65" spans="1:7" ht="50.25" customHeight="1">
      <c r="A65" s="6">
        <v>63</v>
      </c>
      <c r="B65" s="39" t="s">
        <v>261</v>
      </c>
      <c r="C65" s="45">
        <v>43571</v>
      </c>
      <c r="D65" s="52">
        <v>25</v>
      </c>
      <c r="E65" s="39" t="s">
        <v>61</v>
      </c>
      <c r="F65" s="39" t="s">
        <v>262</v>
      </c>
      <c r="G65" s="39" t="s">
        <v>69</v>
      </c>
    </row>
    <row r="66" spans="1:7" ht="50.25" customHeight="1">
      <c r="A66" s="6">
        <v>64</v>
      </c>
      <c r="B66" s="39" t="s">
        <v>72</v>
      </c>
      <c r="C66" s="45" t="s">
        <v>208</v>
      </c>
      <c r="D66" s="52">
        <v>200</v>
      </c>
      <c r="E66" s="39" t="s">
        <v>209</v>
      </c>
      <c r="F66" s="39" t="s">
        <v>210</v>
      </c>
      <c r="G66" s="39" t="s">
        <v>69</v>
      </c>
    </row>
    <row r="67" spans="1:7" ht="50.25" customHeight="1">
      <c r="A67" s="30">
        <v>65</v>
      </c>
      <c r="B67" s="39" t="s">
        <v>72</v>
      </c>
      <c r="C67" s="45" t="s">
        <v>211</v>
      </c>
      <c r="D67" s="39">
        <v>200</v>
      </c>
      <c r="E67" s="39" t="s">
        <v>209</v>
      </c>
      <c r="F67" s="39" t="s">
        <v>210</v>
      </c>
      <c r="G67" s="39" t="s">
        <v>69</v>
      </c>
    </row>
    <row r="68" spans="1:7" ht="50.25" customHeight="1">
      <c r="A68" s="6">
        <v>66</v>
      </c>
      <c r="B68" s="39" t="s">
        <v>88</v>
      </c>
      <c r="C68" s="59" t="s">
        <v>269</v>
      </c>
      <c r="D68" s="60">
        <v>440</v>
      </c>
      <c r="E68" s="39" t="s">
        <v>209</v>
      </c>
      <c r="F68" s="60" t="s">
        <v>270</v>
      </c>
      <c r="G68" s="60" t="s">
        <v>69</v>
      </c>
    </row>
    <row r="69" spans="1:7" ht="50.25" customHeight="1">
      <c r="A69" s="6">
        <v>67</v>
      </c>
      <c r="B69" s="39" t="s">
        <v>201</v>
      </c>
      <c r="C69" s="45" t="s">
        <v>202</v>
      </c>
      <c r="D69" s="39">
        <v>80</v>
      </c>
      <c r="E69" s="39" t="s">
        <v>71</v>
      </c>
      <c r="F69" s="39" t="s">
        <v>203</v>
      </c>
      <c r="G69" s="39" t="s">
        <v>69</v>
      </c>
    </row>
    <row r="70" spans="1:7" ht="50.25" customHeight="1">
      <c r="A70" s="30">
        <v>68</v>
      </c>
      <c r="B70" s="45" t="s">
        <v>249</v>
      </c>
      <c r="C70" s="62">
        <v>43725</v>
      </c>
      <c r="D70" s="64">
        <v>25</v>
      </c>
      <c r="E70" s="64" t="s">
        <v>71</v>
      </c>
      <c r="F70" s="64" t="s">
        <v>253</v>
      </c>
      <c r="G70" s="64" t="s">
        <v>69</v>
      </c>
    </row>
    <row r="71" spans="1:7" ht="50.25" customHeight="1">
      <c r="A71" s="6">
        <v>69</v>
      </c>
      <c r="B71" s="72" t="s">
        <v>254</v>
      </c>
      <c r="C71" s="57" t="s">
        <v>255</v>
      </c>
      <c r="D71" s="56">
        <v>100</v>
      </c>
      <c r="E71" s="58" t="s">
        <v>71</v>
      </c>
      <c r="F71" s="56" t="s">
        <v>257</v>
      </c>
      <c r="G71" s="56" t="s">
        <v>69</v>
      </c>
    </row>
    <row r="72" spans="1:7" ht="50.25" customHeight="1">
      <c r="A72" s="6">
        <v>70</v>
      </c>
      <c r="B72" s="72" t="s">
        <v>833</v>
      </c>
      <c r="C72" s="72">
        <v>43486</v>
      </c>
      <c r="D72" s="75">
        <v>50</v>
      </c>
      <c r="E72" s="75" t="s">
        <v>61</v>
      </c>
      <c r="F72" s="75" t="s">
        <v>829</v>
      </c>
      <c r="G72" s="56" t="s">
        <v>69</v>
      </c>
    </row>
    <row r="73" spans="1:7" ht="50.25" customHeight="1">
      <c r="A73" s="30">
        <v>71</v>
      </c>
      <c r="B73" s="72" t="s">
        <v>833</v>
      </c>
      <c r="C73" s="72">
        <v>43494</v>
      </c>
      <c r="D73" s="75">
        <v>100</v>
      </c>
      <c r="E73" s="75" t="s">
        <v>61</v>
      </c>
      <c r="F73" s="75" t="s">
        <v>830</v>
      </c>
      <c r="G73" s="56" t="s">
        <v>69</v>
      </c>
    </row>
    <row r="74" spans="1:7" ht="50.25" customHeight="1">
      <c r="A74" s="6">
        <v>72</v>
      </c>
      <c r="B74" s="72" t="s">
        <v>833</v>
      </c>
      <c r="C74" s="72">
        <v>43486</v>
      </c>
      <c r="D74" s="75">
        <v>50</v>
      </c>
      <c r="E74" s="75" t="s">
        <v>61</v>
      </c>
      <c r="F74" s="75" t="s">
        <v>829</v>
      </c>
      <c r="G74" s="56" t="s">
        <v>69</v>
      </c>
    </row>
    <row r="75" spans="1:7" ht="50.25" customHeight="1">
      <c r="A75" s="6">
        <v>73</v>
      </c>
      <c r="B75" s="72" t="s">
        <v>833</v>
      </c>
      <c r="C75" s="72">
        <v>43494</v>
      </c>
      <c r="D75" s="75">
        <v>100</v>
      </c>
      <c r="E75" s="75" t="s">
        <v>61</v>
      </c>
      <c r="F75" s="75" t="s">
        <v>830</v>
      </c>
      <c r="G75" s="56" t="s">
        <v>69</v>
      </c>
    </row>
    <row r="78" spans="1:7">
      <c r="E78" s="9" t="s">
        <v>274</v>
      </c>
      <c r="F78" s="13">
        <f>SUM(D3:D75)</f>
        <v>24837</v>
      </c>
    </row>
    <row r="79" spans="1:7" ht="38.25" customHeight="1">
      <c r="E79" s="9" t="s">
        <v>68</v>
      </c>
      <c r="F79" s="13">
        <v>8915</v>
      </c>
    </row>
    <row r="80" spans="1:7">
      <c r="E80" s="9" t="s">
        <v>35</v>
      </c>
      <c r="F80" s="13">
        <v>3775</v>
      </c>
    </row>
    <row r="81" spans="5:6" ht="30">
      <c r="E81" s="9" t="s">
        <v>36</v>
      </c>
      <c r="F81" s="14">
        <v>1225</v>
      </c>
    </row>
    <row r="82" spans="5:6">
      <c r="E82" s="11" t="s">
        <v>27</v>
      </c>
      <c r="F82" s="15">
        <f>SUM(F78:F81)</f>
        <v>38752</v>
      </c>
    </row>
  </sheetData>
  <sortState ref="A3:G69">
    <sortCondition ref="E3"/>
  </sortState>
  <mergeCells count="3">
    <mergeCell ref="A1:G1"/>
    <mergeCell ref="D9:D24"/>
    <mergeCell ref="E9:F9"/>
  </mergeCells>
  <pageMargins left="0.70866141732283505" right="0.70866141732283505" top="0.74803149606299202" bottom="0.74803149606299202" header="0.31496062992126" footer="0.31496062992126"/>
  <pageSetup paperSize="9" scale="39" fitToHeight="2"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XEY42"/>
  <sheetViews>
    <sheetView workbookViewId="0">
      <selection activeCell="B37" sqref="B37"/>
    </sheetView>
  </sheetViews>
  <sheetFormatPr defaultRowHeight="15"/>
  <cols>
    <col min="1" max="1" width="5.28515625" customWidth="1"/>
    <col min="2" max="2" width="18" customWidth="1"/>
    <col min="3" max="3" width="13.42578125" style="166" customWidth="1"/>
    <col min="4" max="4" width="16.140625" customWidth="1"/>
    <col min="5" max="5" width="23" customWidth="1"/>
    <col min="6" max="6" width="47.5703125" customWidth="1"/>
    <col min="7" max="7" width="18" customWidth="1"/>
  </cols>
  <sheetData>
    <row r="1" spans="1:10" ht="64.5" customHeight="1" thickBot="1">
      <c r="A1" s="202" t="s">
        <v>10</v>
      </c>
      <c r="B1" s="202"/>
      <c r="C1" s="202"/>
      <c r="D1" s="202"/>
      <c r="E1" s="202"/>
      <c r="F1" s="202"/>
      <c r="G1" s="202"/>
    </row>
    <row r="2" spans="1:10">
      <c r="A2" s="3" t="s">
        <v>7</v>
      </c>
      <c r="B2" s="2" t="s">
        <v>2</v>
      </c>
      <c r="C2" s="162" t="s">
        <v>0</v>
      </c>
      <c r="D2" s="2" t="s">
        <v>1</v>
      </c>
      <c r="E2" s="1" t="s">
        <v>4</v>
      </c>
      <c r="F2" s="2" t="s">
        <v>3</v>
      </c>
      <c r="G2" s="2" t="s">
        <v>5</v>
      </c>
    </row>
    <row r="3" spans="1:10" ht="45" customHeight="1">
      <c r="A3" s="3">
        <v>1</v>
      </c>
      <c r="B3" s="43" t="s">
        <v>167</v>
      </c>
      <c r="C3" s="48" t="s">
        <v>288</v>
      </c>
      <c r="D3" s="44">
        <v>30</v>
      </c>
      <c r="E3" s="38" t="s">
        <v>171</v>
      </c>
      <c r="F3" s="38" t="s">
        <v>289</v>
      </c>
      <c r="G3" s="38" t="s">
        <v>289</v>
      </c>
      <c r="I3" s="25" t="s">
        <v>61</v>
      </c>
      <c r="J3" s="31">
        <f>SUM(D11:D36)</f>
        <v>5525</v>
      </c>
    </row>
    <row r="4" spans="1:10" ht="45" customHeight="1">
      <c r="A4" s="3">
        <v>2</v>
      </c>
      <c r="B4" s="43" t="s">
        <v>204</v>
      </c>
      <c r="C4" s="48" t="s">
        <v>291</v>
      </c>
      <c r="D4" s="44">
        <v>20</v>
      </c>
      <c r="E4" s="38" t="s">
        <v>171</v>
      </c>
      <c r="F4" s="38" t="s">
        <v>292</v>
      </c>
      <c r="G4" s="38" t="s">
        <v>289</v>
      </c>
    </row>
    <row r="5" spans="1:10" ht="45" customHeight="1">
      <c r="A5" s="4">
        <v>3</v>
      </c>
      <c r="B5" s="43" t="s">
        <v>204</v>
      </c>
      <c r="C5" s="48" t="s">
        <v>293</v>
      </c>
      <c r="D5" s="44">
        <v>30</v>
      </c>
      <c r="E5" s="38" t="s">
        <v>171</v>
      </c>
      <c r="F5" s="38" t="s">
        <v>294</v>
      </c>
      <c r="G5" s="38" t="s">
        <v>289</v>
      </c>
    </row>
    <row r="6" spans="1:10" ht="45" customHeight="1">
      <c r="A6" s="3">
        <v>4</v>
      </c>
      <c r="B6" s="43" t="s">
        <v>204</v>
      </c>
      <c r="C6" s="48" t="s">
        <v>295</v>
      </c>
      <c r="D6" s="44">
        <v>20</v>
      </c>
      <c r="E6" s="38" t="s">
        <v>171</v>
      </c>
      <c r="F6" s="38" t="s">
        <v>296</v>
      </c>
      <c r="G6" s="38" t="s">
        <v>289</v>
      </c>
    </row>
    <row r="7" spans="1:10" ht="45" customHeight="1">
      <c r="A7" s="3">
        <v>5</v>
      </c>
      <c r="B7" s="43" t="s">
        <v>204</v>
      </c>
      <c r="C7" s="48">
        <v>43558</v>
      </c>
      <c r="D7" s="44">
        <v>50</v>
      </c>
      <c r="E7" s="38" t="s">
        <v>171</v>
      </c>
      <c r="F7" s="38" t="s">
        <v>297</v>
      </c>
      <c r="G7" s="38" t="s">
        <v>289</v>
      </c>
    </row>
    <row r="8" spans="1:10" ht="45" customHeight="1">
      <c r="A8" s="4">
        <v>6</v>
      </c>
      <c r="B8" s="43" t="s">
        <v>204</v>
      </c>
      <c r="C8" s="48">
        <v>43565</v>
      </c>
      <c r="D8" s="44">
        <v>20</v>
      </c>
      <c r="E8" s="38" t="s">
        <v>171</v>
      </c>
      <c r="F8" s="38" t="s">
        <v>298</v>
      </c>
      <c r="G8" s="38" t="s">
        <v>289</v>
      </c>
    </row>
    <row r="9" spans="1:10" ht="45" customHeight="1">
      <c r="A9" s="3">
        <v>7</v>
      </c>
      <c r="B9" s="43" t="s">
        <v>204</v>
      </c>
      <c r="C9" s="48">
        <v>43572</v>
      </c>
      <c r="D9" s="44">
        <v>30</v>
      </c>
      <c r="E9" s="38" t="s">
        <v>171</v>
      </c>
      <c r="F9" s="38" t="s">
        <v>299</v>
      </c>
      <c r="G9" s="38" t="s">
        <v>289</v>
      </c>
    </row>
    <row r="10" spans="1:10" ht="45" customHeight="1">
      <c r="A10" s="3">
        <v>8</v>
      </c>
      <c r="B10" s="38" t="s">
        <v>219</v>
      </c>
      <c r="C10" s="48" t="s">
        <v>220</v>
      </c>
      <c r="D10" s="68">
        <v>164</v>
      </c>
      <c r="E10" s="38" t="s">
        <v>171</v>
      </c>
      <c r="F10" s="68" t="s">
        <v>300</v>
      </c>
      <c r="G10" s="68" t="s">
        <v>289</v>
      </c>
    </row>
    <row r="11" spans="1:10" ht="45" customHeight="1">
      <c r="A11" s="4">
        <v>9</v>
      </c>
      <c r="B11" s="39" t="s">
        <v>154</v>
      </c>
      <c r="C11" s="67" t="s">
        <v>278</v>
      </c>
      <c r="D11" s="39">
        <v>96</v>
      </c>
      <c r="E11" s="39" t="s">
        <v>206</v>
      </c>
      <c r="F11" s="39" t="s">
        <v>279</v>
      </c>
      <c r="G11" s="39" t="s">
        <v>78</v>
      </c>
    </row>
    <row r="12" spans="1:10" ht="45" customHeight="1">
      <c r="A12" s="3">
        <v>10</v>
      </c>
      <c r="B12" s="39" t="s">
        <v>280</v>
      </c>
      <c r="C12" s="67" t="s">
        <v>281</v>
      </c>
      <c r="D12" s="52">
        <v>185</v>
      </c>
      <c r="E12" s="39" t="s">
        <v>61</v>
      </c>
      <c r="F12" s="39" t="s">
        <v>282</v>
      </c>
      <c r="G12" s="39" t="s">
        <v>78</v>
      </c>
    </row>
    <row r="13" spans="1:10" ht="45" customHeight="1">
      <c r="A13" s="3">
        <v>11</v>
      </c>
      <c r="B13" s="39" t="s">
        <v>50</v>
      </c>
      <c r="C13" s="169" t="s">
        <v>283</v>
      </c>
      <c r="D13" s="56">
        <v>231</v>
      </c>
      <c r="E13" s="39" t="s">
        <v>61</v>
      </c>
      <c r="F13" s="56" t="s">
        <v>284</v>
      </c>
      <c r="G13" s="39" t="s">
        <v>78</v>
      </c>
    </row>
    <row r="14" spans="1:10" ht="48.75" customHeight="1">
      <c r="A14" s="4">
        <v>12</v>
      </c>
      <c r="B14" s="45" t="s">
        <v>249</v>
      </c>
      <c r="C14" s="67" t="s">
        <v>220</v>
      </c>
      <c r="D14" s="52">
        <v>90</v>
      </c>
      <c r="E14" s="39" t="s">
        <v>61</v>
      </c>
      <c r="F14" s="39" t="s">
        <v>277</v>
      </c>
      <c r="G14" s="39" t="s">
        <v>78</v>
      </c>
    </row>
    <row r="15" spans="1:10" ht="48.75" customHeight="1">
      <c r="A15" s="3">
        <v>13</v>
      </c>
      <c r="B15" s="45" t="s">
        <v>167</v>
      </c>
      <c r="C15" s="67" t="s">
        <v>290</v>
      </c>
      <c r="D15" s="52">
        <v>200</v>
      </c>
      <c r="E15" s="39" t="s">
        <v>61</v>
      </c>
      <c r="F15" s="39" t="s">
        <v>81</v>
      </c>
      <c r="G15" s="39" t="s">
        <v>289</v>
      </c>
    </row>
    <row r="16" spans="1:10" ht="48.75" customHeight="1">
      <c r="A16" s="3">
        <v>14</v>
      </c>
      <c r="B16" s="45" t="s">
        <v>236</v>
      </c>
      <c r="C16" s="67" t="s">
        <v>301</v>
      </c>
      <c r="D16" s="39">
        <v>294</v>
      </c>
      <c r="E16" s="39" t="s">
        <v>61</v>
      </c>
      <c r="F16" s="39" t="s">
        <v>302</v>
      </c>
      <c r="G16" s="39" t="s">
        <v>289</v>
      </c>
    </row>
    <row r="17" spans="1:7" ht="35.25" customHeight="1">
      <c r="A17" s="4">
        <v>15</v>
      </c>
      <c r="B17" s="45" t="s">
        <v>247</v>
      </c>
      <c r="C17" s="67">
        <v>43515</v>
      </c>
      <c r="D17" s="52">
        <v>500</v>
      </c>
      <c r="E17" s="39" t="s">
        <v>61</v>
      </c>
      <c r="F17" s="39" t="s">
        <v>279</v>
      </c>
      <c r="G17" s="39" t="s">
        <v>289</v>
      </c>
    </row>
    <row r="18" spans="1:7" ht="35.25" customHeight="1">
      <c r="A18" s="3">
        <v>16</v>
      </c>
      <c r="B18" s="45" t="s">
        <v>154</v>
      </c>
      <c r="C18" s="67" t="s">
        <v>276</v>
      </c>
      <c r="D18" s="52">
        <v>98</v>
      </c>
      <c r="E18" s="39" t="s">
        <v>71</v>
      </c>
      <c r="F18" s="39" t="s">
        <v>277</v>
      </c>
      <c r="G18" s="39" t="s">
        <v>78</v>
      </c>
    </row>
    <row r="19" spans="1:7" ht="35.25" customHeight="1">
      <c r="A19" s="3">
        <v>17</v>
      </c>
      <c r="B19" s="39" t="s">
        <v>95</v>
      </c>
      <c r="C19" s="67" t="s">
        <v>285</v>
      </c>
      <c r="D19" s="47" t="s">
        <v>286</v>
      </c>
      <c r="E19" s="45" t="s">
        <v>71</v>
      </c>
      <c r="F19" s="45" t="s">
        <v>287</v>
      </c>
      <c r="G19" s="45" t="s">
        <v>78</v>
      </c>
    </row>
    <row r="20" spans="1:7" ht="35.25" customHeight="1">
      <c r="A20" s="4">
        <v>18</v>
      </c>
      <c r="B20" s="39" t="s">
        <v>154</v>
      </c>
      <c r="C20" s="47">
        <v>2019</v>
      </c>
      <c r="D20" s="47">
        <v>92</v>
      </c>
      <c r="E20" s="45" t="s">
        <v>71</v>
      </c>
      <c r="F20" s="39" t="s">
        <v>866</v>
      </c>
      <c r="G20" s="45" t="s">
        <v>78</v>
      </c>
    </row>
    <row r="21" spans="1:7" ht="35.25" customHeight="1">
      <c r="A21" s="3">
        <v>19</v>
      </c>
      <c r="B21" s="39" t="s">
        <v>859</v>
      </c>
      <c r="C21" s="47">
        <v>2019</v>
      </c>
      <c r="D21" s="47">
        <v>111</v>
      </c>
      <c r="E21" s="45" t="s">
        <v>71</v>
      </c>
      <c r="F21" s="39" t="s">
        <v>866</v>
      </c>
      <c r="G21" s="45" t="s">
        <v>78</v>
      </c>
    </row>
    <row r="22" spans="1:7" ht="35.25" customHeight="1">
      <c r="A22" s="3">
        <v>20</v>
      </c>
      <c r="B22" s="39" t="s">
        <v>359</v>
      </c>
      <c r="C22" s="47">
        <v>2019</v>
      </c>
      <c r="D22" s="47">
        <v>150</v>
      </c>
      <c r="E22" s="45" t="s">
        <v>71</v>
      </c>
      <c r="F22" s="39" t="s">
        <v>866</v>
      </c>
      <c r="G22" s="45" t="s">
        <v>78</v>
      </c>
    </row>
    <row r="23" spans="1:7" ht="35.25" customHeight="1">
      <c r="A23" s="4">
        <v>21</v>
      </c>
      <c r="B23" s="39" t="s">
        <v>50</v>
      </c>
      <c r="C23" s="47">
        <v>2019</v>
      </c>
      <c r="D23" s="47">
        <v>231</v>
      </c>
      <c r="E23" s="45" t="s">
        <v>71</v>
      </c>
      <c r="F23" s="39" t="s">
        <v>866</v>
      </c>
      <c r="G23" s="45" t="s">
        <v>78</v>
      </c>
    </row>
    <row r="24" spans="1:7" ht="35.25" customHeight="1">
      <c r="A24" s="3">
        <v>22</v>
      </c>
      <c r="B24" s="39" t="s">
        <v>865</v>
      </c>
      <c r="C24" s="47">
        <v>2019</v>
      </c>
      <c r="D24" s="47">
        <v>248</v>
      </c>
      <c r="E24" s="45" t="s">
        <v>71</v>
      </c>
      <c r="F24" s="39" t="s">
        <v>866</v>
      </c>
      <c r="G24" s="45" t="s">
        <v>78</v>
      </c>
    </row>
    <row r="25" spans="1:7" ht="35.25" customHeight="1">
      <c r="A25" s="3">
        <v>23</v>
      </c>
      <c r="B25" s="39" t="s">
        <v>280</v>
      </c>
      <c r="C25" s="47">
        <v>2019</v>
      </c>
      <c r="D25" s="47">
        <v>185</v>
      </c>
      <c r="E25" s="45" t="s">
        <v>71</v>
      </c>
      <c r="F25" s="39" t="s">
        <v>866</v>
      </c>
      <c r="G25" s="45" t="s">
        <v>78</v>
      </c>
    </row>
    <row r="26" spans="1:7" ht="35.25" customHeight="1">
      <c r="A26" s="4">
        <v>24</v>
      </c>
      <c r="B26" s="39" t="s">
        <v>864</v>
      </c>
      <c r="C26" s="47">
        <v>2019</v>
      </c>
      <c r="D26" s="47">
        <v>303</v>
      </c>
      <c r="E26" s="45" t="s">
        <v>71</v>
      </c>
      <c r="F26" s="39" t="s">
        <v>866</v>
      </c>
      <c r="G26" s="45" t="s">
        <v>78</v>
      </c>
    </row>
    <row r="27" spans="1:7" ht="35.25" customHeight="1">
      <c r="A27" s="3">
        <v>25</v>
      </c>
      <c r="B27" s="39" t="s">
        <v>863</v>
      </c>
      <c r="C27" s="47">
        <v>2019</v>
      </c>
      <c r="D27" s="47">
        <v>85</v>
      </c>
      <c r="E27" s="45" t="s">
        <v>71</v>
      </c>
      <c r="F27" s="39" t="s">
        <v>866</v>
      </c>
      <c r="G27" s="45" t="s">
        <v>78</v>
      </c>
    </row>
    <row r="28" spans="1:7" ht="35.25" customHeight="1">
      <c r="A28" s="3">
        <v>26</v>
      </c>
      <c r="B28" s="39" t="s">
        <v>862</v>
      </c>
      <c r="C28" s="47">
        <v>2019</v>
      </c>
      <c r="D28" s="47">
        <v>500</v>
      </c>
      <c r="E28" s="45" t="s">
        <v>71</v>
      </c>
      <c r="F28" s="39" t="s">
        <v>866</v>
      </c>
      <c r="G28" s="45" t="s">
        <v>78</v>
      </c>
    </row>
    <row r="29" spans="1:7" ht="35.25" customHeight="1">
      <c r="A29" s="4">
        <v>27</v>
      </c>
      <c r="B29" s="39" t="s">
        <v>860</v>
      </c>
      <c r="C29" s="47">
        <v>2019</v>
      </c>
      <c r="D29" s="47">
        <v>445</v>
      </c>
      <c r="E29" s="45" t="s">
        <v>71</v>
      </c>
      <c r="F29" s="39" t="s">
        <v>866</v>
      </c>
      <c r="G29" s="45" t="s">
        <v>78</v>
      </c>
    </row>
    <row r="30" spans="1:7" ht="35.25" customHeight="1">
      <c r="A30" s="3">
        <v>28</v>
      </c>
      <c r="B30" s="39" t="s">
        <v>308</v>
      </c>
      <c r="C30" s="47">
        <v>2019</v>
      </c>
      <c r="D30" s="47">
        <v>369</v>
      </c>
      <c r="E30" s="45" t="s">
        <v>71</v>
      </c>
      <c r="F30" s="39" t="s">
        <v>866</v>
      </c>
      <c r="G30" s="45" t="s">
        <v>78</v>
      </c>
    </row>
    <row r="31" spans="1:7" ht="35.25" customHeight="1">
      <c r="A31" s="3">
        <v>29</v>
      </c>
      <c r="B31" s="39" t="s">
        <v>861</v>
      </c>
      <c r="C31" s="47">
        <v>2019</v>
      </c>
      <c r="D31" s="47">
        <v>164</v>
      </c>
      <c r="E31" s="45" t="s">
        <v>71</v>
      </c>
      <c r="F31" s="39" t="s">
        <v>866</v>
      </c>
      <c r="G31" s="45" t="s">
        <v>78</v>
      </c>
    </row>
    <row r="32" spans="1:7" ht="35.25" customHeight="1">
      <c r="A32" s="4">
        <v>30</v>
      </c>
      <c r="B32" s="39" t="s">
        <v>384</v>
      </c>
      <c r="C32" s="47">
        <v>2019</v>
      </c>
      <c r="D32" s="47">
        <v>350</v>
      </c>
      <c r="E32" s="45" t="s">
        <v>71</v>
      </c>
      <c r="F32" s="39" t="s">
        <v>866</v>
      </c>
      <c r="G32" s="45" t="s">
        <v>78</v>
      </c>
    </row>
    <row r="33" spans="1:1019 1027:2043 2051:3067 3075:4091 4099:5115 5123:6139 6147:7163 7171:8187 8195:9211 9219:10235 10243:11259 11267:12283 12291:13307 13315:14331 14339:15355 15363:16379" ht="35.25" customHeight="1">
      <c r="A33" s="3">
        <v>31</v>
      </c>
      <c r="B33" s="39" t="s">
        <v>95</v>
      </c>
      <c r="C33" s="47">
        <v>2019</v>
      </c>
      <c r="D33" s="47">
        <v>139</v>
      </c>
      <c r="E33" s="45" t="s">
        <v>71</v>
      </c>
      <c r="F33" s="39" t="s">
        <v>866</v>
      </c>
      <c r="G33" s="45" t="s">
        <v>78</v>
      </c>
    </row>
    <row r="34" spans="1:1019 1027:2043 2051:3067 3075:4091 4099:5115 5123:6139 6147:7163 7171:8187 8195:9211 9219:10235 10243:11259 11267:12283 12291:13307 13315:14331 14339:15355 15363:16379" ht="37.5" customHeight="1">
      <c r="A34" s="3">
        <v>32</v>
      </c>
      <c r="B34" s="39" t="s">
        <v>236</v>
      </c>
      <c r="C34" s="47">
        <v>2019</v>
      </c>
      <c r="D34" s="47">
        <v>294</v>
      </c>
      <c r="E34" s="45" t="s">
        <v>71</v>
      </c>
      <c r="F34" s="39" t="s">
        <v>866</v>
      </c>
      <c r="G34" s="45" t="s">
        <v>78</v>
      </c>
    </row>
    <row r="35" spans="1:1019 1027:2043 2051:3067 3075:4091 4099:5115 5123:6139 6147:7163 7171:8187 8195:9211 9219:10235 10243:11259 11267:12283 12291:13307 13315:14331 14339:15355 15363:16379" ht="37.5" customHeight="1">
      <c r="A35" s="4">
        <v>33</v>
      </c>
      <c r="B35" s="75" t="s">
        <v>387</v>
      </c>
      <c r="C35" s="72" t="s">
        <v>848</v>
      </c>
      <c r="D35" s="75">
        <v>80</v>
      </c>
      <c r="E35" s="75" t="s">
        <v>71</v>
      </c>
      <c r="F35" s="75" t="s">
        <v>277</v>
      </c>
      <c r="G35" s="45" t="s">
        <v>78</v>
      </c>
    </row>
    <row r="36" spans="1:1019 1027:2043 2051:3067 3075:4091 4099:5115 5123:6139 6147:7163 7171:8187 8195:9211 9219:10235 10243:11259 11267:12283 12291:13307 13315:14331 14339:15355 15363:16379" ht="33.75" customHeight="1">
      <c r="A36" s="3">
        <v>34</v>
      </c>
      <c r="B36" s="75" t="s">
        <v>228</v>
      </c>
      <c r="C36" s="181" t="s">
        <v>628</v>
      </c>
      <c r="D36" s="87">
        <v>85</v>
      </c>
      <c r="E36" s="75" t="s">
        <v>61</v>
      </c>
      <c r="F36" s="75" t="s">
        <v>629</v>
      </c>
      <c r="G36" s="45" t="s">
        <v>78</v>
      </c>
    </row>
    <row r="37" spans="1:1019 1027:2043 2051:3067 3075:4091 4099:5115 5123:6139 6147:7163 7171:8187 8195:9211 9219:10235 10243:11259 11267:12283 12291:13307 13315:14331 14339:15355 15363:16379" ht="37.5" customHeight="1">
      <c r="K37" s="166"/>
      <c r="S37" s="166"/>
      <c r="AA37" s="166"/>
      <c r="AI37" s="166"/>
      <c r="AQ37" s="166"/>
      <c r="AY37" s="166"/>
      <c r="BG37" s="166"/>
      <c r="BO37" s="166"/>
      <c r="BW37" s="166"/>
      <c r="CE37" s="166"/>
      <c r="CM37" s="166"/>
      <c r="CU37" s="166"/>
      <c r="DC37" s="166"/>
      <c r="DK37" s="166"/>
      <c r="DS37" s="166"/>
      <c r="EA37" s="166"/>
      <c r="EI37" s="166"/>
      <c r="EQ37" s="166"/>
      <c r="EY37" s="166"/>
      <c r="FG37" s="166"/>
      <c r="FO37" s="166"/>
      <c r="FW37" s="166"/>
      <c r="GE37" s="166"/>
      <c r="GM37" s="166"/>
      <c r="GU37" s="166"/>
      <c r="HC37" s="166"/>
      <c r="HK37" s="166"/>
      <c r="HS37" s="166"/>
      <c r="IA37" s="166"/>
      <c r="II37" s="166"/>
      <c r="IQ37" s="166"/>
      <c r="IY37" s="166"/>
      <c r="JG37" s="166"/>
      <c r="JO37" s="166"/>
      <c r="JW37" s="166"/>
      <c r="KE37" s="166"/>
      <c r="KM37" s="166"/>
      <c r="KU37" s="166"/>
      <c r="LC37" s="166"/>
      <c r="LK37" s="166"/>
      <c r="LS37" s="166"/>
      <c r="MA37" s="166"/>
      <c r="MI37" s="166"/>
      <c r="MQ37" s="166"/>
      <c r="MY37" s="166"/>
      <c r="NG37" s="166"/>
      <c r="NO37" s="166"/>
      <c r="NW37" s="166"/>
      <c r="OE37" s="166"/>
      <c r="OM37" s="166"/>
      <c r="OU37" s="166"/>
      <c r="PC37" s="166"/>
      <c r="PK37" s="166"/>
      <c r="PS37" s="166"/>
      <c r="QA37" s="166"/>
      <c r="QI37" s="166"/>
      <c r="QQ37" s="166"/>
      <c r="QY37" s="166"/>
      <c r="RG37" s="166"/>
      <c r="RO37" s="166"/>
      <c r="RW37" s="166"/>
      <c r="SE37" s="166"/>
      <c r="SM37" s="166"/>
      <c r="SU37" s="166"/>
      <c r="TC37" s="166"/>
      <c r="TK37" s="166"/>
      <c r="TS37" s="166"/>
      <c r="UA37" s="166"/>
      <c r="UI37" s="166"/>
      <c r="UQ37" s="166"/>
      <c r="UY37" s="166"/>
      <c r="VG37" s="166"/>
      <c r="VO37" s="166"/>
      <c r="VW37" s="166"/>
      <c r="WE37" s="166"/>
      <c r="WM37" s="166"/>
      <c r="WU37" s="166"/>
      <c r="XC37" s="166"/>
      <c r="XK37" s="166"/>
      <c r="XS37" s="166"/>
      <c r="YA37" s="166"/>
      <c r="YI37" s="166"/>
      <c r="YQ37" s="166"/>
      <c r="YY37" s="166"/>
      <c r="ZG37" s="166"/>
      <c r="ZO37" s="166"/>
      <c r="ZW37" s="166"/>
      <c r="AAE37" s="166"/>
      <c r="AAM37" s="166"/>
      <c r="AAU37" s="166"/>
      <c r="ABC37" s="166"/>
      <c r="ABK37" s="166"/>
      <c r="ABS37" s="166"/>
      <c r="ACA37" s="166"/>
      <c r="ACI37" s="166"/>
      <c r="ACQ37" s="166"/>
      <c r="ACY37" s="166"/>
      <c r="ADG37" s="166"/>
      <c r="ADO37" s="166"/>
      <c r="ADW37" s="166"/>
      <c r="AEE37" s="166"/>
      <c r="AEM37" s="166"/>
      <c r="AEU37" s="166"/>
      <c r="AFC37" s="166"/>
      <c r="AFK37" s="166"/>
      <c r="AFS37" s="166"/>
      <c r="AGA37" s="166"/>
      <c r="AGI37" s="166"/>
      <c r="AGQ37" s="166"/>
      <c r="AGY37" s="166"/>
      <c r="AHG37" s="166"/>
      <c r="AHO37" s="166"/>
      <c r="AHW37" s="166"/>
      <c r="AIE37" s="166"/>
      <c r="AIM37" s="166"/>
      <c r="AIU37" s="166"/>
      <c r="AJC37" s="166"/>
      <c r="AJK37" s="166"/>
      <c r="AJS37" s="166"/>
      <c r="AKA37" s="166"/>
      <c r="AKI37" s="166"/>
      <c r="AKQ37" s="166"/>
      <c r="AKY37" s="166"/>
      <c r="ALG37" s="166"/>
      <c r="ALO37" s="166"/>
      <c r="ALW37" s="166"/>
      <c r="AME37" s="166"/>
      <c r="AMM37" s="166"/>
      <c r="AMU37" s="166"/>
      <c r="ANC37" s="166"/>
      <c r="ANK37" s="166"/>
      <c r="ANS37" s="166"/>
      <c r="AOA37" s="166"/>
      <c r="AOI37" s="166"/>
      <c r="AOQ37" s="166"/>
      <c r="AOY37" s="166"/>
      <c r="APG37" s="166"/>
      <c r="APO37" s="166"/>
      <c r="APW37" s="166"/>
      <c r="AQE37" s="166"/>
      <c r="AQM37" s="166"/>
      <c r="AQU37" s="166"/>
      <c r="ARC37" s="166"/>
      <c r="ARK37" s="166"/>
      <c r="ARS37" s="166"/>
      <c r="ASA37" s="166"/>
      <c r="ASI37" s="166"/>
      <c r="ASQ37" s="166"/>
      <c r="ASY37" s="166"/>
      <c r="ATG37" s="166"/>
      <c r="ATO37" s="166"/>
      <c r="ATW37" s="166"/>
      <c r="AUE37" s="166"/>
      <c r="AUM37" s="166"/>
      <c r="AUU37" s="166"/>
      <c r="AVC37" s="166"/>
      <c r="AVK37" s="166"/>
      <c r="AVS37" s="166"/>
      <c r="AWA37" s="166"/>
      <c r="AWI37" s="166"/>
      <c r="AWQ37" s="166"/>
      <c r="AWY37" s="166"/>
      <c r="AXG37" s="166"/>
      <c r="AXO37" s="166"/>
      <c r="AXW37" s="166"/>
      <c r="AYE37" s="166"/>
      <c r="AYM37" s="166"/>
      <c r="AYU37" s="166"/>
      <c r="AZC37" s="166"/>
      <c r="AZK37" s="166"/>
      <c r="AZS37" s="166"/>
      <c r="BAA37" s="166"/>
      <c r="BAI37" s="166"/>
      <c r="BAQ37" s="166"/>
      <c r="BAY37" s="166"/>
      <c r="BBG37" s="166"/>
      <c r="BBO37" s="166"/>
      <c r="BBW37" s="166"/>
      <c r="BCE37" s="166"/>
      <c r="BCM37" s="166"/>
      <c r="BCU37" s="166"/>
      <c r="BDC37" s="166"/>
      <c r="BDK37" s="166"/>
      <c r="BDS37" s="166"/>
      <c r="BEA37" s="166"/>
      <c r="BEI37" s="166"/>
      <c r="BEQ37" s="166"/>
      <c r="BEY37" s="166"/>
      <c r="BFG37" s="166"/>
      <c r="BFO37" s="166"/>
      <c r="BFW37" s="166"/>
      <c r="BGE37" s="166"/>
      <c r="BGM37" s="166"/>
      <c r="BGU37" s="166"/>
      <c r="BHC37" s="166"/>
      <c r="BHK37" s="166"/>
      <c r="BHS37" s="166"/>
      <c r="BIA37" s="166"/>
      <c r="BII37" s="166"/>
      <c r="BIQ37" s="166"/>
      <c r="BIY37" s="166"/>
      <c r="BJG37" s="166"/>
      <c r="BJO37" s="166"/>
      <c r="BJW37" s="166"/>
      <c r="BKE37" s="166"/>
      <c r="BKM37" s="166"/>
      <c r="BKU37" s="166"/>
      <c r="BLC37" s="166"/>
      <c r="BLK37" s="166"/>
      <c r="BLS37" s="166"/>
      <c r="BMA37" s="166"/>
      <c r="BMI37" s="166"/>
      <c r="BMQ37" s="166"/>
      <c r="BMY37" s="166"/>
      <c r="BNG37" s="166"/>
      <c r="BNO37" s="166"/>
      <c r="BNW37" s="166"/>
      <c r="BOE37" s="166"/>
      <c r="BOM37" s="166"/>
      <c r="BOU37" s="166"/>
      <c r="BPC37" s="166"/>
      <c r="BPK37" s="166"/>
      <c r="BPS37" s="166"/>
      <c r="BQA37" s="166"/>
      <c r="BQI37" s="166"/>
      <c r="BQQ37" s="166"/>
      <c r="BQY37" s="166"/>
      <c r="BRG37" s="166"/>
      <c r="BRO37" s="166"/>
      <c r="BRW37" s="166"/>
      <c r="BSE37" s="166"/>
      <c r="BSM37" s="166"/>
      <c r="BSU37" s="166"/>
      <c r="BTC37" s="166"/>
      <c r="BTK37" s="166"/>
      <c r="BTS37" s="166"/>
      <c r="BUA37" s="166"/>
      <c r="BUI37" s="166"/>
      <c r="BUQ37" s="166"/>
      <c r="BUY37" s="166"/>
      <c r="BVG37" s="166"/>
      <c r="BVO37" s="166"/>
      <c r="BVW37" s="166"/>
      <c r="BWE37" s="166"/>
      <c r="BWM37" s="166"/>
      <c r="BWU37" s="166"/>
      <c r="BXC37" s="166"/>
      <c r="BXK37" s="166"/>
      <c r="BXS37" s="166"/>
      <c r="BYA37" s="166"/>
      <c r="BYI37" s="166"/>
      <c r="BYQ37" s="166"/>
      <c r="BYY37" s="166"/>
      <c r="BZG37" s="166"/>
      <c r="BZO37" s="166"/>
      <c r="BZW37" s="166"/>
      <c r="CAE37" s="166"/>
      <c r="CAM37" s="166"/>
      <c r="CAU37" s="166"/>
      <c r="CBC37" s="166"/>
      <c r="CBK37" s="166"/>
      <c r="CBS37" s="166"/>
      <c r="CCA37" s="166"/>
      <c r="CCI37" s="166"/>
      <c r="CCQ37" s="166"/>
      <c r="CCY37" s="166"/>
      <c r="CDG37" s="166"/>
      <c r="CDO37" s="166"/>
      <c r="CDW37" s="166"/>
      <c r="CEE37" s="166"/>
      <c r="CEM37" s="166"/>
      <c r="CEU37" s="166"/>
      <c r="CFC37" s="166"/>
      <c r="CFK37" s="166"/>
      <c r="CFS37" s="166"/>
      <c r="CGA37" s="166"/>
      <c r="CGI37" s="166"/>
      <c r="CGQ37" s="166"/>
      <c r="CGY37" s="166"/>
      <c r="CHG37" s="166"/>
      <c r="CHO37" s="166"/>
      <c r="CHW37" s="166"/>
      <c r="CIE37" s="166"/>
      <c r="CIM37" s="166"/>
      <c r="CIU37" s="166"/>
      <c r="CJC37" s="166"/>
      <c r="CJK37" s="166"/>
      <c r="CJS37" s="166"/>
      <c r="CKA37" s="166"/>
      <c r="CKI37" s="166"/>
      <c r="CKQ37" s="166"/>
      <c r="CKY37" s="166"/>
      <c r="CLG37" s="166"/>
      <c r="CLO37" s="166"/>
      <c r="CLW37" s="166"/>
      <c r="CME37" s="166"/>
      <c r="CMM37" s="166"/>
      <c r="CMU37" s="166"/>
      <c r="CNC37" s="166"/>
      <c r="CNK37" s="166"/>
      <c r="CNS37" s="166"/>
      <c r="COA37" s="166"/>
      <c r="COI37" s="166"/>
      <c r="COQ37" s="166"/>
      <c r="COY37" s="166"/>
      <c r="CPG37" s="166"/>
      <c r="CPO37" s="166"/>
      <c r="CPW37" s="166"/>
      <c r="CQE37" s="166"/>
      <c r="CQM37" s="166"/>
      <c r="CQU37" s="166"/>
      <c r="CRC37" s="166"/>
      <c r="CRK37" s="166"/>
      <c r="CRS37" s="166"/>
      <c r="CSA37" s="166"/>
      <c r="CSI37" s="166"/>
      <c r="CSQ37" s="166"/>
      <c r="CSY37" s="166"/>
      <c r="CTG37" s="166"/>
      <c r="CTO37" s="166"/>
      <c r="CTW37" s="166"/>
      <c r="CUE37" s="166"/>
      <c r="CUM37" s="166"/>
      <c r="CUU37" s="166"/>
      <c r="CVC37" s="166"/>
      <c r="CVK37" s="166"/>
      <c r="CVS37" s="166"/>
      <c r="CWA37" s="166"/>
      <c r="CWI37" s="166"/>
      <c r="CWQ37" s="166"/>
      <c r="CWY37" s="166"/>
      <c r="CXG37" s="166"/>
      <c r="CXO37" s="166"/>
      <c r="CXW37" s="166"/>
      <c r="CYE37" s="166"/>
      <c r="CYM37" s="166"/>
      <c r="CYU37" s="166"/>
      <c r="CZC37" s="166"/>
      <c r="CZK37" s="166"/>
      <c r="CZS37" s="166"/>
      <c r="DAA37" s="166"/>
      <c r="DAI37" s="166"/>
      <c r="DAQ37" s="166"/>
      <c r="DAY37" s="166"/>
      <c r="DBG37" s="166"/>
      <c r="DBO37" s="166"/>
      <c r="DBW37" s="166"/>
      <c r="DCE37" s="166"/>
      <c r="DCM37" s="166"/>
      <c r="DCU37" s="166"/>
      <c r="DDC37" s="166"/>
      <c r="DDK37" s="166"/>
      <c r="DDS37" s="166"/>
      <c r="DEA37" s="166"/>
      <c r="DEI37" s="166"/>
      <c r="DEQ37" s="166"/>
      <c r="DEY37" s="166"/>
      <c r="DFG37" s="166"/>
      <c r="DFO37" s="166"/>
      <c r="DFW37" s="166"/>
      <c r="DGE37" s="166"/>
      <c r="DGM37" s="166"/>
      <c r="DGU37" s="166"/>
      <c r="DHC37" s="166"/>
      <c r="DHK37" s="166"/>
      <c r="DHS37" s="166"/>
      <c r="DIA37" s="166"/>
      <c r="DII37" s="166"/>
      <c r="DIQ37" s="166"/>
      <c r="DIY37" s="166"/>
      <c r="DJG37" s="166"/>
      <c r="DJO37" s="166"/>
      <c r="DJW37" s="166"/>
      <c r="DKE37" s="166"/>
      <c r="DKM37" s="166"/>
      <c r="DKU37" s="166"/>
      <c r="DLC37" s="166"/>
      <c r="DLK37" s="166"/>
      <c r="DLS37" s="166"/>
      <c r="DMA37" s="166"/>
      <c r="DMI37" s="166"/>
      <c r="DMQ37" s="166"/>
      <c r="DMY37" s="166"/>
      <c r="DNG37" s="166"/>
      <c r="DNO37" s="166"/>
      <c r="DNW37" s="166"/>
      <c r="DOE37" s="166"/>
      <c r="DOM37" s="166"/>
      <c r="DOU37" s="166"/>
      <c r="DPC37" s="166"/>
      <c r="DPK37" s="166"/>
      <c r="DPS37" s="166"/>
      <c r="DQA37" s="166"/>
      <c r="DQI37" s="166"/>
      <c r="DQQ37" s="166"/>
      <c r="DQY37" s="166"/>
      <c r="DRG37" s="166"/>
      <c r="DRO37" s="166"/>
      <c r="DRW37" s="166"/>
      <c r="DSE37" s="166"/>
      <c r="DSM37" s="166"/>
      <c r="DSU37" s="166"/>
      <c r="DTC37" s="166"/>
      <c r="DTK37" s="166"/>
      <c r="DTS37" s="166"/>
      <c r="DUA37" s="166"/>
      <c r="DUI37" s="166"/>
      <c r="DUQ37" s="166"/>
      <c r="DUY37" s="166"/>
      <c r="DVG37" s="166"/>
      <c r="DVO37" s="166"/>
      <c r="DVW37" s="166"/>
      <c r="DWE37" s="166"/>
      <c r="DWM37" s="166"/>
      <c r="DWU37" s="166"/>
      <c r="DXC37" s="166"/>
      <c r="DXK37" s="166"/>
      <c r="DXS37" s="166"/>
      <c r="DYA37" s="166"/>
      <c r="DYI37" s="166"/>
      <c r="DYQ37" s="166"/>
      <c r="DYY37" s="166"/>
      <c r="DZG37" s="166"/>
      <c r="DZO37" s="166"/>
      <c r="DZW37" s="166"/>
      <c r="EAE37" s="166"/>
      <c r="EAM37" s="166"/>
      <c r="EAU37" s="166"/>
      <c r="EBC37" s="166"/>
      <c r="EBK37" s="166"/>
      <c r="EBS37" s="166"/>
      <c r="ECA37" s="166"/>
      <c r="ECI37" s="166"/>
      <c r="ECQ37" s="166"/>
      <c r="ECY37" s="166"/>
      <c r="EDG37" s="166"/>
      <c r="EDO37" s="166"/>
      <c r="EDW37" s="166"/>
      <c r="EEE37" s="166"/>
      <c r="EEM37" s="166"/>
      <c r="EEU37" s="166"/>
      <c r="EFC37" s="166"/>
      <c r="EFK37" s="166"/>
      <c r="EFS37" s="166"/>
      <c r="EGA37" s="166"/>
      <c r="EGI37" s="166"/>
      <c r="EGQ37" s="166"/>
      <c r="EGY37" s="166"/>
      <c r="EHG37" s="166"/>
      <c r="EHO37" s="166"/>
      <c r="EHW37" s="166"/>
      <c r="EIE37" s="166"/>
      <c r="EIM37" s="166"/>
      <c r="EIU37" s="166"/>
      <c r="EJC37" s="166"/>
      <c r="EJK37" s="166"/>
      <c r="EJS37" s="166"/>
      <c r="EKA37" s="166"/>
      <c r="EKI37" s="166"/>
      <c r="EKQ37" s="166"/>
      <c r="EKY37" s="166"/>
      <c r="ELG37" s="166"/>
      <c r="ELO37" s="166"/>
      <c r="ELW37" s="166"/>
      <c r="EME37" s="166"/>
      <c r="EMM37" s="166"/>
      <c r="EMU37" s="166"/>
      <c r="ENC37" s="166"/>
      <c r="ENK37" s="166"/>
      <c r="ENS37" s="166"/>
      <c r="EOA37" s="166"/>
      <c r="EOI37" s="166"/>
      <c r="EOQ37" s="166"/>
      <c r="EOY37" s="166"/>
      <c r="EPG37" s="166"/>
      <c r="EPO37" s="166"/>
      <c r="EPW37" s="166"/>
      <c r="EQE37" s="166"/>
      <c r="EQM37" s="166"/>
      <c r="EQU37" s="166"/>
      <c r="ERC37" s="166"/>
      <c r="ERK37" s="166"/>
      <c r="ERS37" s="166"/>
      <c r="ESA37" s="166"/>
      <c r="ESI37" s="166"/>
      <c r="ESQ37" s="166"/>
      <c r="ESY37" s="166"/>
      <c r="ETG37" s="166"/>
      <c r="ETO37" s="166"/>
      <c r="ETW37" s="166"/>
      <c r="EUE37" s="166"/>
      <c r="EUM37" s="166"/>
      <c r="EUU37" s="166"/>
      <c r="EVC37" s="166"/>
      <c r="EVK37" s="166"/>
      <c r="EVS37" s="166"/>
      <c r="EWA37" s="166"/>
      <c r="EWI37" s="166"/>
      <c r="EWQ37" s="166"/>
      <c r="EWY37" s="166"/>
      <c r="EXG37" s="166"/>
      <c r="EXO37" s="166"/>
      <c r="EXW37" s="166"/>
      <c r="EYE37" s="166"/>
      <c r="EYM37" s="166"/>
      <c r="EYU37" s="166"/>
      <c r="EZC37" s="166"/>
      <c r="EZK37" s="166"/>
      <c r="EZS37" s="166"/>
      <c r="FAA37" s="166"/>
      <c r="FAI37" s="166"/>
      <c r="FAQ37" s="166"/>
      <c r="FAY37" s="166"/>
      <c r="FBG37" s="166"/>
      <c r="FBO37" s="166"/>
      <c r="FBW37" s="166"/>
      <c r="FCE37" s="166"/>
      <c r="FCM37" s="166"/>
      <c r="FCU37" s="166"/>
      <c r="FDC37" s="166"/>
      <c r="FDK37" s="166"/>
      <c r="FDS37" s="166"/>
      <c r="FEA37" s="166"/>
      <c r="FEI37" s="166"/>
      <c r="FEQ37" s="166"/>
      <c r="FEY37" s="166"/>
      <c r="FFG37" s="166"/>
      <c r="FFO37" s="166"/>
      <c r="FFW37" s="166"/>
      <c r="FGE37" s="166"/>
      <c r="FGM37" s="166"/>
      <c r="FGU37" s="166"/>
      <c r="FHC37" s="166"/>
      <c r="FHK37" s="166"/>
      <c r="FHS37" s="166"/>
      <c r="FIA37" s="166"/>
      <c r="FII37" s="166"/>
      <c r="FIQ37" s="166"/>
      <c r="FIY37" s="166"/>
      <c r="FJG37" s="166"/>
      <c r="FJO37" s="166"/>
      <c r="FJW37" s="166"/>
      <c r="FKE37" s="166"/>
      <c r="FKM37" s="166"/>
      <c r="FKU37" s="166"/>
      <c r="FLC37" s="166"/>
      <c r="FLK37" s="166"/>
      <c r="FLS37" s="166"/>
      <c r="FMA37" s="166"/>
      <c r="FMI37" s="166"/>
      <c r="FMQ37" s="166"/>
      <c r="FMY37" s="166"/>
      <c r="FNG37" s="166"/>
      <c r="FNO37" s="166"/>
      <c r="FNW37" s="166"/>
      <c r="FOE37" s="166"/>
      <c r="FOM37" s="166"/>
      <c r="FOU37" s="166"/>
      <c r="FPC37" s="166"/>
      <c r="FPK37" s="166"/>
      <c r="FPS37" s="166"/>
      <c r="FQA37" s="166"/>
      <c r="FQI37" s="166"/>
      <c r="FQQ37" s="166"/>
      <c r="FQY37" s="166"/>
      <c r="FRG37" s="166"/>
      <c r="FRO37" s="166"/>
      <c r="FRW37" s="166"/>
      <c r="FSE37" s="166"/>
      <c r="FSM37" s="166"/>
      <c r="FSU37" s="166"/>
      <c r="FTC37" s="166"/>
      <c r="FTK37" s="166"/>
      <c r="FTS37" s="166"/>
      <c r="FUA37" s="166"/>
      <c r="FUI37" s="166"/>
      <c r="FUQ37" s="166"/>
      <c r="FUY37" s="166"/>
      <c r="FVG37" s="166"/>
      <c r="FVO37" s="166"/>
      <c r="FVW37" s="166"/>
      <c r="FWE37" s="166"/>
      <c r="FWM37" s="166"/>
      <c r="FWU37" s="166"/>
      <c r="FXC37" s="166"/>
      <c r="FXK37" s="166"/>
      <c r="FXS37" s="166"/>
      <c r="FYA37" s="166"/>
      <c r="FYI37" s="166"/>
      <c r="FYQ37" s="166"/>
      <c r="FYY37" s="166"/>
      <c r="FZG37" s="166"/>
      <c r="FZO37" s="166"/>
      <c r="FZW37" s="166"/>
      <c r="GAE37" s="166"/>
      <c r="GAM37" s="166"/>
      <c r="GAU37" s="166"/>
      <c r="GBC37" s="166"/>
      <c r="GBK37" s="166"/>
      <c r="GBS37" s="166"/>
      <c r="GCA37" s="166"/>
      <c r="GCI37" s="166"/>
      <c r="GCQ37" s="166"/>
      <c r="GCY37" s="166"/>
      <c r="GDG37" s="166"/>
      <c r="GDO37" s="166"/>
      <c r="GDW37" s="166"/>
      <c r="GEE37" s="166"/>
      <c r="GEM37" s="166"/>
      <c r="GEU37" s="166"/>
      <c r="GFC37" s="166"/>
      <c r="GFK37" s="166"/>
      <c r="GFS37" s="166"/>
      <c r="GGA37" s="166"/>
      <c r="GGI37" s="166"/>
      <c r="GGQ37" s="166"/>
      <c r="GGY37" s="166"/>
      <c r="GHG37" s="166"/>
      <c r="GHO37" s="166"/>
      <c r="GHW37" s="166"/>
      <c r="GIE37" s="166"/>
      <c r="GIM37" s="166"/>
      <c r="GIU37" s="166"/>
      <c r="GJC37" s="166"/>
      <c r="GJK37" s="166"/>
      <c r="GJS37" s="166"/>
      <c r="GKA37" s="166"/>
      <c r="GKI37" s="166"/>
      <c r="GKQ37" s="166"/>
      <c r="GKY37" s="166"/>
      <c r="GLG37" s="166"/>
      <c r="GLO37" s="166"/>
      <c r="GLW37" s="166"/>
      <c r="GME37" s="166"/>
      <c r="GMM37" s="166"/>
      <c r="GMU37" s="166"/>
      <c r="GNC37" s="166"/>
      <c r="GNK37" s="166"/>
      <c r="GNS37" s="166"/>
      <c r="GOA37" s="166"/>
      <c r="GOI37" s="166"/>
      <c r="GOQ37" s="166"/>
      <c r="GOY37" s="166"/>
      <c r="GPG37" s="166"/>
      <c r="GPO37" s="166"/>
      <c r="GPW37" s="166"/>
      <c r="GQE37" s="166"/>
      <c r="GQM37" s="166"/>
      <c r="GQU37" s="166"/>
      <c r="GRC37" s="166"/>
      <c r="GRK37" s="166"/>
      <c r="GRS37" s="166"/>
      <c r="GSA37" s="166"/>
      <c r="GSI37" s="166"/>
      <c r="GSQ37" s="166"/>
      <c r="GSY37" s="166"/>
      <c r="GTG37" s="166"/>
      <c r="GTO37" s="166"/>
      <c r="GTW37" s="166"/>
      <c r="GUE37" s="166"/>
      <c r="GUM37" s="166"/>
      <c r="GUU37" s="166"/>
      <c r="GVC37" s="166"/>
      <c r="GVK37" s="166"/>
      <c r="GVS37" s="166"/>
      <c r="GWA37" s="166"/>
      <c r="GWI37" s="166"/>
      <c r="GWQ37" s="166"/>
      <c r="GWY37" s="166"/>
      <c r="GXG37" s="166"/>
      <c r="GXO37" s="166"/>
      <c r="GXW37" s="166"/>
      <c r="GYE37" s="166"/>
      <c r="GYM37" s="166"/>
      <c r="GYU37" s="166"/>
      <c r="GZC37" s="166"/>
      <c r="GZK37" s="166"/>
      <c r="GZS37" s="166"/>
      <c r="HAA37" s="166"/>
      <c r="HAI37" s="166"/>
      <c r="HAQ37" s="166"/>
      <c r="HAY37" s="166"/>
      <c r="HBG37" s="166"/>
      <c r="HBO37" s="166"/>
      <c r="HBW37" s="166"/>
      <c r="HCE37" s="166"/>
      <c r="HCM37" s="166"/>
      <c r="HCU37" s="166"/>
      <c r="HDC37" s="166"/>
      <c r="HDK37" s="166"/>
      <c r="HDS37" s="166"/>
      <c r="HEA37" s="166"/>
      <c r="HEI37" s="166"/>
      <c r="HEQ37" s="166"/>
      <c r="HEY37" s="166"/>
      <c r="HFG37" s="166"/>
      <c r="HFO37" s="166"/>
      <c r="HFW37" s="166"/>
      <c r="HGE37" s="166"/>
      <c r="HGM37" s="166"/>
      <c r="HGU37" s="166"/>
      <c r="HHC37" s="166"/>
      <c r="HHK37" s="166"/>
      <c r="HHS37" s="166"/>
      <c r="HIA37" s="166"/>
      <c r="HII37" s="166"/>
      <c r="HIQ37" s="166"/>
      <c r="HIY37" s="166"/>
      <c r="HJG37" s="166"/>
      <c r="HJO37" s="166"/>
      <c r="HJW37" s="166"/>
      <c r="HKE37" s="166"/>
      <c r="HKM37" s="166"/>
      <c r="HKU37" s="166"/>
      <c r="HLC37" s="166"/>
      <c r="HLK37" s="166"/>
      <c r="HLS37" s="166"/>
      <c r="HMA37" s="166"/>
      <c r="HMI37" s="166"/>
      <c r="HMQ37" s="166"/>
      <c r="HMY37" s="166"/>
      <c r="HNG37" s="166"/>
      <c r="HNO37" s="166"/>
      <c r="HNW37" s="166"/>
      <c r="HOE37" s="166"/>
      <c r="HOM37" s="166"/>
      <c r="HOU37" s="166"/>
      <c r="HPC37" s="166"/>
      <c r="HPK37" s="166"/>
      <c r="HPS37" s="166"/>
      <c r="HQA37" s="166"/>
      <c r="HQI37" s="166"/>
      <c r="HQQ37" s="166"/>
      <c r="HQY37" s="166"/>
      <c r="HRG37" s="166"/>
      <c r="HRO37" s="166"/>
      <c r="HRW37" s="166"/>
      <c r="HSE37" s="166"/>
      <c r="HSM37" s="166"/>
      <c r="HSU37" s="166"/>
      <c r="HTC37" s="166"/>
      <c r="HTK37" s="166"/>
      <c r="HTS37" s="166"/>
      <c r="HUA37" s="166"/>
      <c r="HUI37" s="166"/>
      <c r="HUQ37" s="166"/>
      <c r="HUY37" s="166"/>
      <c r="HVG37" s="166"/>
      <c r="HVO37" s="166"/>
      <c r="HVW37" s="166"/>
      <c r="HWE37" s="166"/>
      <c r="HWM37" s="166"/>
      <c r="HWU37" s="166"/>
      <c r="HXC37" s="166"/>
      <c r="HXK37" s="166"/>
      <c r="HXS37" s="166"/>
      <c r="HYA37" s="166"/>
      <c r="HYI37" s="166"/>
      <c r="HYQ37" s="166"/>
      <c r="HYY37" s="166"/>
      <c r="HZG37" s="166"/>
      <c r="HZO37" s="166"/>
      <c r="HZW37" s="166"/>
      <c r="IAE37" s="166"/>
      <c r="IAM37" s="166"/>
      <c r="IAU37" s="166"/>
      <c r="IBC37" s="166"/>
      <c r="IBK37" s="166"/>
      <c r="IBS37" s="166"/>
      <c r="ICA37" s="166"/>
      <c r="ICI37" s="166"/>
      <c r="ICQ37" s="166"/>
      <c r="ICY37" s="166"/>
      <c r="IDG37" s="166"/>
      <c r="IDO37" s="166"/>
      <c r="IDW37" s="166"/>
      <c r="IEE37" s="166"/>
      <c r="IEM37" s="166"/>
      <c r="IEU37" s="166"/>
      <c r="IFC37" s="166"/>
      <c r="IFK37" s="166"/>
      <c r="IFS37" s="166"/>
      <c r="IGA37" s="166"/>
      <c r="IGI37" s="166"/>
      <c r="IGQ37" s="166"/>
      <c r="IGY37" s="166"/>
      <c r="IHG37" s="166"/>
      <c r="IHO37" s="166"/>
      <c r="IHW37" s="166"/>
      <c r="IIE37" s="166"/>
      <c r="IIM37" s="166"/>
      <c r="IIU37" s="166"/>
      <c r="IJC37" s="166"/>
      <c r="IJK37" s="166"/>
      <c r="IJS37" s="166"/>
      <c r="IKA37" s="166"/>
      <c r="IKI37" s="166"/>
      <c r="IKQ37" s="166"/>
      <c r="IKY37" s="166"/>
      <c r="ILG37" s="166"/>
      <c r="ILO37" s="166"/>
      <c r="ILW37" s="166"/>
      <c r="IME37" s="166"/>
      <c r="IMM37" s="166"/>
      <c r="IMU37" s="166"/>
      <c r="INC37" s="166"/>
      <c r="INK37" s="166"/>
      <c r="INS37" s="166"/>
      <c r="IOA37" s="166"/>
      <c r="IOI37" s="166"/>
      <c r="IOQ37" s="166"/>
      <c r="IOY37" s="166"/>
      <c r="IPG37" s="166"/>
      <c r="IPO37" s="166"/>
      <c r="IPW37" s="166"/>
      <c r="IQE37" s="166"/>
      <c r="IQM37" s="166"/>
      <c r="IQU37" s="166"/>
      <c r="IRC37" s="166"/>
      <c r="IRK37" s="166"/>
      <c r="IRS37" s="166"/>
      <c r="ISA37" s="166"/>
      <c r="ISI37" s="166"/>
      <c r="ISQ37" s="166"/>
      <c r="ISY37" s="166"/>
      <c r="ITG37" s="166"/>
      <c r="ITO37" s="166"/>
      <c r="ITW37" s="166"/>
      <c r="IUE37" s="166"/>
      <c r="IUM37" s="166"/>
      <c r="IUU37" s="166"/>
      <c r="IVC37" s="166"/>
      <c r="IVK37" s="166"/>
      <c r="IVS37" s="166"/>
      <c r="IWA37" s="166"/>
      <c r="IWI37" s="166"/>
      <c r="IWQ37" s="166"/>
      <c r="IWY37" s="166"/>
      <c r="IXG37" s="166"/>
      <c r="IXO37" s="166"/>
      <c r="IXW37" s="166"/>
      <c r="IYE37" s="166"/>
      <c r="IYM37" s="166"/>
      <c r="IYU37" s="166"/>
      <c r="IZC37" s="166"/>
      <c r="IZK37" s="166"/>
      <c r="IZS37" s="166"/>
      <c r="JAA37" s="166"/>
      <c r="JAI37" s="166"/>
      <c r="JAQ37" s="166"/>
      <c r="JAY37" s="166"/>
      <c r="JBG37" s="166"/>
      <c r="JBO37" s="166"/>
      <c r="JBW37" s="166"/>
      <c r="JCE37" s="166"/>
      <c r="JCM37" s="166"/>
      <c r="JCU37" s="166"/>
      <c r="JDC37" s="166"/>
      <c r="JDK37" s="166"/>
      <c r="JDS37" s="166"/>
      <c r="JEA37" s="166"/>
      <c r="JEI37" s="166"/>
      <c r="JEQ37" s="166"/>
      <c r="JEY37" s="166"/>
      <c r="JFG37" s="166"/>
      <c r="JFO37" s="166"/>
      <c r="JFW37" s="166"/>
      <c r="JGE37" s="166"/>
      <c r="JGM37" s="166"/>
      <c r="JGU37" s="166"/>
      <c r="JHC37" s="166"/>
      <c r="JHK37" s="166"/>
      <c r="JHS37" s="166"/>
      <c r="JIA37" s="166"/>
      <c r="JII37" s="166"/>
      <c r="JIQ37" s="166"/>
      <c r="JIY37" s="166"/>
      <c r="JJG37" s="166"/>
      <c r="JJO37" s="166"/>
      <c r="JJW37" s="166"/>
      <c r="JKE37" s="166"/>
      <c r="JKM37" s="166"/>
      <c r="JKU37" s="166"/>
      <c r="JLC37" s="166"/>
      <c r="JLK37" s="166"/>
      <c r="JLS37" s="166"/>
      <c r="JMA37" s="166"/>
      <c r="JMI37" s="166"/>
      <c r="JMQ37" s="166"/>
      <c r="JMY37" s="166"/>
      <c r="JNG37" s="166"/>
      <c r="JNO37" s="166"/>
      <c r="JNW37" s="166"/>
      <c r="JOE37" s="166"/>
      <c r="JOM37" s="166"/>
      <c r="JOU37" s="166"/>
      <c r="JPC37" s="166"/>
      <c r="JPK37" s="166"/>
      <c r="JPS37" s="166"/>
      <c r="JQA37" s="166"/>
      <c r="JQI37" s="166"/>
      <c r="JQQ37" s="166"/>
      <c r="JQY37" s="166"/>
      <c r="JRG37" s="166"/>
      <c r="JRO37" s="166"/>
      <c r="JRW37" s="166"/>
      <c r="JSE37" s="166"/>
      <c r="JSM37" s="166"/>
      <c r="JSU37" s="166"/>
      <c r="JTC37" s="166"/>
      <c r="JTK37" s="166"/>
      <c r="JTS37" s="166"/>
      <c r="JUA37" s="166"/>
      <c r="JUI37" s="166"/>
      <c r="JUQ37" s="166"/>
      <c r="JUY37" s="166"/>
      <c r="JVG37" s="166"/>
      <c r="JVO37" s="166"/>
      <c r="JVW37" s="166"/>
      <c r="JWE37" s="166"/>
      <c r="JWM37" s="166"/>
      <c r="JWU37" s="166"/>
      <c r="JXC37" s="166"/>
      <c r="JXK37" s="166"/>
      <c r="JXS37" s="166"/>
      <c r="JYA37" s="166"/>
      <c r="JYI37" s="166"/>
      <c r="JYQ37" s="166"/>
      <c r="JYY37" s="166"/>
      <c r="JZG37" s="166"/>
      <c r="JZO37" s="166"/>
      <c r="JZW37" s="166"/>
      <c r="KAE37" s="166"/>
      <c r="KAM37" s="166"/>
      <c r="KAU37" s="166"/>
      <c r="KBC37" s="166"/>
      <c r="KBK37" s="166"/>
      <c r="KBS37" s="166"/>
      <c r="KCA37" s="166"/>
      <c r="KCI37" s="166"/>
      <c r="KCQ37" s="166"/>
      <c r="KCY37" s="166"/>
      <c r="KDG37" s="166"/>
      <c r="KDO37" s="166"/>
      <c r="KDW37" s="166"/>
      <c r="KEE37" s="166"/>
      <c r="KEM37" s="166"/>
      <c r="KEU37" s="166"/>
      <c r="KFC37" s="166"/>
      <c r="KFK37" s="166"/>
      <c r="KFS37" s="166"/>
      <c r="KGA37" s="166"/>
      <c r="KGI37" s="166"/>
      <c r="KGQ37" s="166"/>
      <c r="KGY37" s="166"/>
      <c r="KHG37" s="166"/>
      <c r="KHO37" s="166"/>
      <c r="KHW37" s="166"/>
      <c r="KIE37" s="166"/>
      <c r="KIM37" s="166"/>
      <c r="KIU37" s="166"/>
      <c r="KJC37" s="166"/>
      <c r="KJK37" s="166"/>
      <c r="KJS37" s="166"/>
      <c r="KKA37" s="166"/>
      <c r="KKI37" s="166"/>
      <c r="KKQ37" s="166"/>
      <c r="KKY37" s="166"/>
      <c r="KLG37" s="166"/>
      <c r="KLO37" s="166"/>
      <c r="KLW37" s="166"/>
      <c r="KME37" s="166"/>
      <c r="KMM37" s="166"/>
      <c r="KMU37" s="166"/>
      <c r="KNC37" s="166"/>
      <c r="KNK37" s="166"/>
      <c r="KNS37" s="166"/>
      <c r="KOA37" s="166"/>
      <c r="KOI37" s="166"/>
      <c r="KOQ37" s="166"/>
      <c r="KOY37" s="166"/>
      <c r="KPG37" s="166"/>
      <c r="KPO37" s="166"/>
      <c r="KPW37" s="166"/>
      <c r="KQE37" s="166"/>
      <c r="KQM37" s="166"/>
      <c r="KQU37" s="166"/>
      <c r="KRC37" s="166"/>
      <c r="KRK37" s="166"/>
      <c r="KRS37" s="166"/>
      <c r="KSA37" s="166"/>
      <c r="KSI37" s="166"/>
      <c r="KSQ37" s="166"/>
      <c r="KSY37" s="166"/>
      <c r="KTG37" s="166"/>
      <c r="KTO37" s="166"/>
      <c r="KTW37" s="166"/>
      <c r="KUE37" s="166"/>
      <c r="KUM37" s="166"/>
      <c r="KUU37" s="166"/>
      <c r="KVC37" s="166"/>
      <c r="KVK37" s="166"/>
      <c r="KVS37" s="166"/>
      <c r="KWA37" s="166"/>
      <c r="KWI37" s="166"/>
      <c r="KWQ37" s="166"/>
      <c r="KWY37" s="166"/>
      <c r="KXG37" s="166"/>
      <c r="KXO37" s="166"/>
      <c r="KXW37" s="166"/>
      <c r="KYE37" s="166"/>
      <c r="KYM37" s="166"/>
      <c r="KYU37" s="166"/>
      <c r="KZC37" s="166"/>
      <c r="KZK37" s="166"/>
      <c r="KZS37" s="166"/>
      <c r="LAA37" s="166"/>
      <c r="LAI37" s="166"/>
      <c r="LAQ37" s="166"/>
      <c r="LAY37" s="166"/>
      <c r="LBG37" s="166"/>
      <c r="LBO37" s="166"/>
      <c r="LBW37" s="166"/>
      <c r="LCE37" s="166"/>
      <c r="LCM37" s="166"/>
      <c r="LCU37" s="166"/>
      <c r="LDC37" s="166"/>
      <c r="LDK37" s="166"/>
      <c r="LDS37" s="166"/>
      <c r="LEA37" s="166"/>
      <c r="LEI37" s="166"/>
      <c r="LEQ37" s="166"/>
      <c r="LEY37" s="166"/>
      <c r="LFG37" s="166"/>
      <c r="LFO37" s="166"/>
      <c r="LFW37" s="166"/>
      <c r="LGE37" s="166"/>
      <c r="LGM37" s="166"/>
      <c r="LGU37" s="166"/>
      <c r="LHC37" s="166"/>
      <c r="LHK37" s="166"/>
      <c r="LHS37" s="166"/>
      <c r="LIA37" s="166"/>
      <c r="LII37" s="166"/>
      <c r="LIQ37" s="166"/>
      <c r="LIY37" s="166"/>
      <c r="LJG37" s="166"/>
      <c r="LJO37" s="166"/>
      <c r="LJW37" s="166"/>
      <c r="LKE37" s="166"/>
      <c r="LKM37" s="166"/>
      <c r="LKU37" s="166"/>
      <c r="LLC37" s="166"/>
      <c r="LLK37" s="166"/>
      <c r="LLS37" s="166"/>
      <c r="LMA37" s="166"/>
      <c r="LMI37" s="166"/>
      <c r="LMQ37" s="166"/>
      <c r="LMY37" s="166"/>
      <c r="LNG37" s="166"/>
      <c r="LNO37" s="166"/>
      <c r="LNW37" s="166"/>
      <c r="LOE37" s="166"/>
      <c r="LOM37" s="166"/>
      <c r="LOU37" s="166"/>
      <c r="LPC37" s="166"/>
      <c r="LPK37" s="166"/>
      <c r="LPS37" s="166"/>
      <c r="LQA37" s="166"/>
      <c r="LQI37" s="166"/>
      <c r="LQQ37" s="166"/>
      <c r="LQY37" s="166"/>
      <c r="LRG37" s="166"/>
      <c r="LRO37" s="166"/>
      <c r="LRW37" s="166"/>
      <c r="LSE37" s="166"/>
      <c r="LSM37" s="166"/>
      <c r="LSU37" s="166"/>
      <c r="LTC37" s="166"/>
      <c r="LTK37" s="166"/>
      <c r="LTS37" s="166"/>
      <c r="LUA37" s="166"/>
      <c r="LUI37" s="166"/>
      <c r="LUQ37" s="166"/>
      <c r="LUY37" s="166"/>
      <c r="LVG37" s="166"/>
      <c r="LVO37" s="166"/>
      <c r="LVW37" s="166"/>
      <c r="LWE37" s="166"/>
      <c r="LWM37" s="166"/>
      <c r="LWU37" s="166"/>
      <c r="LXC37" s="166"/>
      <c r="LXK37" s="166"/>
      <c r="LXS37" s="166"/>
      <c r="LYA37" s="166"/>
      <c r="LYI37" s="166"/>
      <c r="LYQ37" s="166"/>
      <c r="LYY37" s="166"/>
      <c r="LZG37" s="166"/>
      <c r="LZO37" s="166"/>
      <c r="LZW37" s="166"/>
      <c r="MAE37" s="166"/>
      <c r="MAM37" s="166"/>
      <c r="MAU37" s="166"/>
      <c r="MBC37" s="166"/>
      <c r="MBK37" s="166"/>
      <c r="MBS37" s="166"/>
      <c r="MCA37" s="166"/>
      <c r="MCI37" s="166"/>
      <c r="MCQ37" s="166"/>
      <c r="MCY37" s="166"/>
      <c r="MDG37" s="166"/>
      <c r="MDO37" s="166"/>
      <c r="MDW37" s="166"/>
      <c r="MEE37" s="166"/>
      <c r="MEM37" s="166"/>
      <c r="MEU37" s="166"/>
      <c r="MFC37" s="166"/>
      <c r="MFK37" s="166"/>
      <c r="MFS37" s="166"/>
      <c r="MGA37" s="166"/>
      <c r="MGI37" s="166"/>
      <c r="MGQ37" s="166"/>
      <c r="MGY37" s="166"/>
      <c r="MHG37" s="166"/>
      <c r="MHO37" s="166"/>
      <c r="MHW37" s="166"/>
      <c r="MIE37" s="166"/>
      <c r="MIM37" s="166"/>
      <c r="MIU37" s="166"/>
      <c r="MJC37" s="166"/>
      <c r="MJK37" s="166"/>
      <c r="MJS37" s="166"/>
      <c r="MKA37" s="166"/>
      <c r="MKI37" s="166"/>
      <c r="MKQ37" s="166"/>
      <c r="MKY37" s="166"/>
      <c r="MLG37" s="166"/>
      <c r="MLO37" s="166"/>
      <c r="MLW37" s="166"/>
      <c r="MME37" s="166"/>
      <c r="MMM37" s="166"/>
      <c r="MMU37" s="166"/>
      <c r="MNC37" s="166"/>
      <c r="MNK37" s="166"/>
      <c r="MNS37" s="166"/>
      <c r="MOA37" s="166"/>
      <c r="MOI37" s="166"/>
      <c r="MOQ37" s="166"/>
      <c r="MOY37" s="166"/>
      <c r="MPG37" s="166"/>
      <c r="MPO37" s="166"/>
      <c r="MPW37" s="166"/>
      <c r="MQE37" s="166"/>
      <c r="MQM37" s="166"/>
      <c r="MQU37" s="166"/>
      <c r="MRC37" s="166"/>
      <c r="MRK37" s="166"/>
      <c r="MRS37" s="166"/>
      <c r="MSA37" s="166"/>
      <c r="MSI37" s="166"/>
      <c r="MSQ37" s="166"/>
      <c r="MSY37" s="166"/>
      <c r="MTG37" s="166"/>
      <c r="MTO37" s="166"/>
      <c r="MTW37" s="166"/>
      <c r="MUE37" s="166"/>
      <c r="MUM37" s="166"/>
      <c r="MUU37" s="166"/>
      <c r="MVC37" s="166"/>
      <c r="MVK37" s="166"/>
      <c r="MVS37" s="166"/>
      <c r="MWA37" s="166"/>
      <c r="MWI37" s="166"/>
      <c r="MWQ37" s="166"/>
      <c r="MWY37" s="166"/>
      <c r="MXG37" s="166"/>
      <c r="MXO37" s="166"/>
      <c r="MXW37" s="166"/>
      <c r="MYE37" s="166"/>
      <c r="MYM37" s="166"/>
      <c r="MYU37" s="166"/>
      <c r="MZC37" s="166"/>
      <c r="MZK37" s="166"/>
      <c r="MZS37" s="166"/>
      <c r="NAA37" s="166"/>
      <c r="NAI37" s="166"/>
      <c r="NAQ37" s="166"/>
      <c r="NAY37" s="166"/>
      <c r="NBG37" s="166"/>
      <c r="NBO37" s="166"/>
      <c r="NBW37" s="166"/>
      <c r="NCE37" s="166"/>
      <c r="NCM37" s="166"/>
      <c r="NCU37" s="166"/>
      <c r="NDC37" s="166"/>
      <c r="NDK37" s="166"/>
      <c r="NDS37" s="166"/>
      <c r="NEA37" s="166"/>
      <c r="NEI37" s="166"/>
      <c r="NEQ37" s="166"/>
      <c r="NEY37" s="166"/>
      <c r="NFG37" s="166"/>
      <c r="NFO37" s="166"/>
      <c r="NFW37" s="166"/>
      <c r="NGE37" s="166"/>
      <c r="NGM37" s="166"/>
      <c r="NGU37" s="166"/>
      <c r="NHC37" s="166"/>
      <c r="NHK37" s="166"/>
      <c r="NHS37" s="166"/>
      <c r="NIA37" s="166"/>
      <c r="NII37" s="166"/>
      <c r="NIQ37" s="166"/>
      <c r="NIY37" s="166"/>
      <c r="NJG37" s="166"/>
      <c r="NJO37" s="166"/>
      <c r="NJW37" s="166"/>
      <c r="NKE37" s="166"/>
      <c r="NKM37" s="166"/>
      <c r="NKU37" s="166"/>
      <c r="NLC37" s="166"/>
      <c r="NLK37" s="166"/>
      <c r="NLS37" s="166"/>
      <c r="NMA37" s="166"/>
      <c r="NMI37" s="166"/>
      <c r="NMQ37" s="166"/>
      <c r="NMY37" s="166"/>
      <c r="NNG37" s="166"/>
      <c r="NNO37" s="166"/>
      <c r="NNW37" s="166"/>
      <c r="NOE37" s="166"/>
      <c r="NOM37" s="166"/>
      <c r="NOU37" s="166"/>
      <c r="NPC37" s="166"/>
      <c r="NPK37" s="166"/>
      <c r="NPS37" s="166"/>
      <c r="NQA37" s="166"/>
      <c r="NQI37" s="166"/>
      <c r="NQQ37" s="166"/>
      <c r="NQY37" s="166"/>
      <c r="NRG37" s="166"/>
      <c r="NRO37" s="166"/>
      <c r="NRW37" s="166"/>
      <c r="NSE37" s="166"/>
      <c r="NSM37" s="166"/>
      <c r="NSU37" s="166"/>
      <c r="NTC37" s="166"/>
      <c r="NTK37" s="166"/>
      <c r="NTS37" s="166"/>
      <c r="NUA37" s="166"/>
      <c r="NUI37" s="166"/>
      <c r="NUQ37" s="166"/>
      <c r="NUY37" s="166"/>
      <c r="NVG37" s="166"/>
      <c r="NVO37" s="166"/>
      <c r="NVW37" s="166"/>
      <c r="NWE37" s="166"/>
      <c r="NWM37" s="166"/>
      <c r="NWU37" s="166"/>
      <c r="NXC37" s="166"/>
      <c r="NXK37" s="166"/>
      <c r="NXS37" s="166"/>
      <c r="NYA37" s="166"/>
      <c r="NYI37" s="166"/>
      <c r="NYQ37" s="166"/>
      <c r="NYY37" s="166"/>
      <c r="NZG37" s="166"/>
      <c r="NZO37" s="166"/>
      <c r="NZW37" s="166"/>
      <c r="OAE37" s="166"/>
      <c r="OAM37" s="166"/>
      <c r="OAU37" s="166"/>
      <c r="OBC37" s="166"/>
      <c r="OBK37" s="166"/>
      <c r="OBS37" s="166"/>
      <c r="OCA37" s="166"/>
      <c r="OCI37" s="166"/>
      <c r="OCQ37" s="166"/>
      <c r="OCY37" s="166"/>
      <c r="ODG37" s="166"/>
      <c r="ODO37" s="166"/>
      <c r="ODW37" s="166"/>
      <c r="OEE37" s="166"/>
      <c r="OEM37" s="166"/>
      <c r="OEU37" s="166"/>
      <c r="OFC37" s="166"/>
      <c r="OFK37" s="166"/>
      <c r="OFS37" s="166"/>
      <c r="OGA37" s="166"/>
      <c r="OGI37" s="166"/>
      <c r="OGQ37" s="166"/>
      <c r="OGY37" s="166"/>
      <c r="OHG37" s="166"/>
      <c r="OHO37" s="166"/>
      <c r="OHW37" s="166"/>
      <c r="OIE37" s="166"/>
      <c r="OIM37" s="166"/>
      <c r="OIU37" s="166"/>
      <c r="OJC37" s="166"/>
      <c r="OJK37" s="166"/>
      <c r="OJS37" s="166"/>
      <c r="OKA37" s="166"/>
      <c r="OKI37" s="166"/>
      <c r="OKQ37" s="166"/>
      <c r="OKY37" s="166"/>
      <c r="OLG37" s="166"/>
      <c r="OLO37" s="166"/>
      <c r="OLW37" s="166"/>
      <c r="OME37" s="166"/>
      <c r="OMM37" s="166"/>
      <c r="OMU37" s="166"/>
      <c r="ONC37" s="166"/>
      <c r="ONK37" s="166"/>
      <c r="ONS37" s="166"/>
      <c r="OOA37" s="166"/>
      <c r="OOI37" s="166"/>
      <c r="OOQ37" s="166"/>
      <c r="OOY37" s="166"/>
      <c r="OPG37" s="166"/>
      <c r="OPO37" s="166"/>
      <c r="OPW37" s="166"/>
      <c r="OQE37" s="166"/>
      <c r="OQM37" s="166"/>
      <c r="OQU37" s="166"/>
      <c r="ORC37" s="166"/>
      <c r="ORK37" s="166"/>
      <c r="ORS37" s="166"/>
      <c r="OSA37" s="166"/>
      <c r="OSI37" s="166"/>
      <c r="OSQ37" s="166"/>
      <c r="OSY37" s="166"/>
      <c r="OTG37" s="166"/>
      <c r="OTO37" s="166"/>
      <c r="OTW37" s="166"/>
      <c r="OUE37" s="166"/>
      <c r="OUM37" s="166"/>
      <c r="OUU37" s="166"/>
      <c r="OVC37" s="166"/>
      <c r="OVK37" s="166"/>
      <c r="OVS37" s="166"/>
      <c r="OWA37" s="166"/>
      <c r="OWI37" s="166"/>
      <c r="OWQ37" s="166"/>
      <c r="OWY37" s="166"/>
      <c r="OXG37" s="166"/>
      <c r="OXO37" s="166"/>
      <c r="OXW37" s="166"/>
      <c r="OYE37" s="166"/>
      <c r="OYM37" s="166"/>
      <c r="OYU37" s="166"/>
      <c r="OZC37" s="166"/>
      <c r="OZK37" s="166"/>
      <c r="OZS37" s="166"/>
      <c r="PAA37" s="166"/>
      <c r="PAI37" s="166"/>
      <c r="PAQ37" s="166"/>
      <c r="PAY37" s="166"/>
      <c r="PBG37" s="166"/>
      <c r="PBO37" s="166"/>
      <c r="PBW37" s="166"/>
      <c r="PCE37" s="166"/>
      <c r="PCM37" s="166"/>
      <c r="PCU37" s="166"/>
      <c r="PDC37" s="166"/>
      <c r="PDK37" s="166"/>
      <c r="PDS37" s="166"/>
      <c r="PEA37" s="166"/>
      <c r="PEI37" s="166"/>
      <c r="PEQ37" s="166"/>
      <c r="PEY37" s="166"/>
      <c r="PFG37" s="166"/>
      <c r="PFO37" s="166"/>
      <c r="PFW37" s="166"/>
      <c r="PGE37" s="166"/>
      <c r="PGM37" s="166"/>
      <c r="PGU37" s="166"/>
      <c r="PHC37" s="166"/>
      <c r="PHK37" s="166"/>
      <c r="PHS37" s="166"/>
      <c r="PIA37" s="166"/>
      <c r="PII37" s="166"/>
      <c r="PIQ37" s="166"/>
      <c r="PIY37" s="166"/>
      <c r="PJG37" s="166"/>
      <c r="PJO37" s="166"/>
      <c r="PJW37" s="166"/>
      <c r="PKE37" s="166"/>
      <c r="PKM37" s="166"/>
      <c r="PKU37" s="166"/>
      <c r="PLC37" s="166"/>
      <c r="PLK37" s="166"/>
      <c r="PLS37" s="166"/>
      <c r="PMA37" s="166"/>
      <c r="PMI37" s="166"/>
      <c r="PMQ37" s="166"/>
      <c r="PMY37" s="166"/>
      <c r="PNG37" s="166"/>
      <c r="PNO37" s="166"/>
      <c r="PNW37" s="166"/>
      <c r="POE37" s="166"/>
      <c r="POM37" s="166"/>
      <c r="POU37" s="166"/>
      <c r="PPC37" s="166"/>
      <c r="PPK37" s="166"/>
      <c r="PPS37" s="166"/>
      <c r="PQA37" s="166"/>
      <c r="PQI37" s="166"/>
      <c r="PQQ37" s="166"/>
      <c r="PQY37" s="166"/>
      <c r="PRG37" s="166"/>
      <c r="PRO37" s="166"/>
      <c r="PRW37" s="166"/>
      <c r="PSE37" s="166"/>
      <c r="PSM37" s="166"/>
      <c r="PSU37" s="166"/>
      <c r="PTC37" s="166"/>
      <c r="PTK37" s="166"/>
      <c r="PTS37" s="166"/>
      <c r="PUA37" s="166"/>
      <c r="PUI37" s="166"/>
      <c r="PUQ37" s="166"/>
      <c r="PUY37" s="166"/>
      <c r="PVG37" s="166"/>
      <c r="PVO37" s="166"/>
      <c r="PVW37" s="166"/>
      <c r="PWE37" s="166"/>
      <c r="PWM37" s="166"/>
      <c r="PWU37" s="166"/>
      <c r="PXC37" s="166"/>
      <c r="PXK37" s="166"/>
      <c r="PXS37" s="166"/>
      <c r="PYA37" s="166"/>
      <c r="PYI37" s="166"/>
      <c r="PYQ37" s="166"/>
      <c r="PYY37" s="166"/>
      <c r="PZG37" s="166"/>
      <c r="PZO37" s="166"/>
      <c r="PZW37" s="166"/>
      <c r="QAE37" s="166"/>
      <c r="QAM37" s="166"/>
      <c r="QAU37" s="166"/>
      <c r="QBC37" s="166"/>
      <c r="QBK37" s="166"/>
      <c r="QBS37" s="166"/>
      <c r="QCA37" s="166"/>
      <c r="QCI37" s="166"/>
      <c r="QCQ37" s="166"/>
      <c r="QCY37" s="166"/>
      <c r="QDG37" s="166"/>
      <c r="QDO37" s="166"/>
      <c r="QDW37" s="166"/>
      <c r="QEE37" s="166"/>
      <c r="QEM37" s="166"/>
      <c r="QEU37" s="166"/>
      <c r="QFC37" s="166"/>
      <c r="QFK37" s="166"/>
      <c r="QFS37" s="166"/>
      <c r="QGA37" s="166"/>
      <c r="QGI37" s="166"/>
      <c r="QGQ37" s="166"/>
      <c r="QGY37" s="166"/>
      <c r="QHG37" s="166"/>
      <c r="QHO37" s="166"/>
      <c r="QHW37" s="166"/>
      <c r="QIE37" s="166"/>
      <c r="QIM37" s="166"/>
      <c r="QIU37" s="166"/>
      <c r="QJC37" s="166"/>
      <c r="QJK37" s="166"/>
      <c r="QJS37" s="166"/>
      <c r="QKA37" s="166"/>
      <c r="QKI37" s="166"/>
      <c r="QKQ37" s="166"/>
      <c r="QKY37" s="166"/>
      <c r="QLG37" s="166"/>
      <c r="QLO37" s="166"/>
      <c r="QLW37" s="166"/>
      <c r="QME37" s="166"/>
      <c r="QMM37" s="166"/>
      <c r="QMU37" s="166"/>
      <c r="QNC37" s="166"/>
      <c r="QNK37" s="166"/>
      <c r="QNS37" s="166"/>
      <c r="QOA37" s="166"/>
      <c r="QOI37" s="166"/>
      <c r="QOQ37" s="166"/>
      <c r="QOY37" s="166"/>
      <c r="QPG37" s="166"/>
      <c r="QPO37" s="166"/>
      <c r="QPW37" s="166"/>
      <c r="QQE37" s="166"/>
      <c r="QQM37" s="166"/>
      <c r="QQU37" s="166"/>
      <c r="QRC37" s="166"/>
      <c r="QRK37" s="166"/>
      <c r="QRS37" s="166"/>
      <c r="QSA37" s="166"/>
      <c r="QSI37" s="166"/>
      <c r="QSQ37" s="166"/>
      <c r="QSY37" s="166"/>
      <c r="QTG37" s="166"/>
      <c r="QTO37" s="166"/>
      <c r="QTW37" s="166"/>
      <c r="QUE37" s="166"/>
      <c r="QUM37" s="166"/>
      <c r="QUU37" s="166"/>
      <c r="QVC37" s="166"/>
      <c r="QVK37" s="166"/>
      <c r="QVS37" s="166"/>
      <c r="QWA37" s="166"/>
      <c r="QWI37" s="166"/>
      <c r="QWQ37" s="166"/>
      <c r="QWY37" s="166"/>
      <c r="QXG37" s="166"/>
      <c r="QXO37" s="166"/>
      <c r="QXW37" s="166"/>
      <c r="QYE37" s="166"/>
      <c r="QYM37" s="166"/>
      <c r="QYU37" s="166"/>
      <c r="QZC37" s="166"/>
      <c r="QZK37" s="166"/>
      <c r="QZS37" s="166"/>
      <c r="RAA37" s="166"/>
      <c r="RAI37" s="166"/>
      <c r="RAQ37" s="166"/>
      <c r="RAY37" s="166"/>
      <c r="RBG37" s="166"/>
      <c r="RBO37" s="166"/>
      <c r="RBW37" s="166"/>
      <c r="RCE37" s="166"/>
      <c r="RCM37" s="166"/>
      <c r="RCU37" s="166"/>
      <c r="RDC37" s="166"/>
      <c r="RDK37" s="166"/>
      <c r="RDS37" s="166"/>
      <c r="REA37" s="166"/>
      <c r="REI37" s="166"/>
      <c r="REQ37" s="166"/>
      <c r="REY37" s="166"/>
      <c r="RFG37" s="166"/>
      <c r="RFO37" s="166"/>
      <c r="RFW37" s="166"/>
      <c r="RGE37" s="166"/>
      <c r="RGM37" s="166"/>
      <c r="RGU37" s="166"/>
      <c r="RHC37" s="166"/>
      <c r="RHK37" s="166"/>
      <c r="RHS37" s="166"/>
      <c r="RIA37" s="166"/>
      <c r="RII37" s="166"/>
      <c r="RIQ37" s="166"/>
      <c r="RIY37" s="166"/>
      <c r="RJG37" s="166"/>
      <c r="RJO37" s="166"/>
      <c r="RJW37" s="166"/>
      <c r="RKE37" s="166"/>
      <c r="RKM37" s="166"/>
      <c r="RKU37" s="166"/>
      <c r="RLC37" s="166"/>
      <c r="RLK37" s="166"/>
      <c r="RLS37" s="166"/>
      <c r="RMA37" s="166"/>
      <c r="RMI37" s="166"/>
      <c r="RMQ37" s="166"/>
      <c r="RMY37" s="166"/>
      <c r="RNG37" s="166"/>
      <c r="RNO37" s="166"/>
      <c r="RNW37" s="166"/>
      <c r="ROE37" s="166"/>
      <c r="ROM37" s="166"/>
      <c r="ROU37" s="166"/>
      <c r="RPC37" s="166"/>
      <c r="RPK37" s="166"/>
      <c r="RPS37" s="166"/>
      <c r="RQA37" s="166"/>
      <c r="RQI37" s="166"/>
      <c r="RQQ37" s="166"/>
      <c r="RQY37" s="166"/>
      <c r="RRG37" s="166"/>
      <c r="RRO37" s="166"/>
      <c r="RRW37" s="166"/>
      <c r="RSE37" s="166"/>
      <c r="RSM37" s="166"/>
      <c r="RSU37" s="166"/>
      <c r="RTC37" s="166"/>
      <c r="RTK37" s="166"/>
      <c r="RTS37" s="166"/>
      <c r="RUA37" s="166"/>
      <c r="RUI37" s="166"/>
      <c r="RUQ37" s="166"/>
      <c r="RUY37" s="166"/>
      <c r="RVG37" s="166"/>
      <c r="RVO37" s="166"/>
      <c r="RVW37" s="166"/>
      <c r="RWE37" s="166"/>
      <c r="RWM37" s="166"/>
      <c r="RWU37" s="166"/>
      <c r="RXC37" s="166"/>
      <c r="RXK37" s="166"/>
      <c r="RXS37" s="166"/>
      <c r="RYA37" s="166"/>
      <c r="RYI37" s="166"/>
      <c r="RYQ37" s="166"/>
      <c r="RYY37" s="166"/>
      <c r="RZG37" s="166"/>
      <c r="RZO37" s="166"/>
      <c r="RZW37" s="166"/>
      <c r="SAE37" s="166"/>
      <c r="SAM37" s="166"/>
      <c r="SAU37" s="166"/>
      <c r="SBC37" s="166"/>
      <c r="SBK37" s="166"/>
      <c r="SBS37" s="166"/>
      <c r="SCA37" s="166"/>
      <c r="SCI37" s="166"/>
      <c r="SCQ37" s="166"/>
      <c r="SCY37" s="166"/>
      <c r="SDG37" s="166"/>
      <c r="SDO37" s="166"/>
      <c r="SDW37" s="166"/>
      <c r="SEE37" s="166"/>
      <c r="SEM37" s="166"/>
      <c r="SEU37" s="166"/>
      <c r="SFC37" s="166"/>
      <c r="SFK37" s="166"/>
      <c r="SFS37" s="166"/>
      <c r="SGA37" s="166"/>
      <c r="SGI37" s="166"/>
      <c r="SGQ37" s="166"/>
      <c r="SGY37" s="166"/>
      <c r="SHG37" s="166"/>
      <c r="SHO37" s="166"/>
      <c r="SHW37" s="166"/>
      <c r="SIE37" s="166"/>
      <c r="SIM37" s="166"/>
      <c r="SIU37" s="166"/>
      <c r="SJC37" s="166"/>
      <c r="SJK37" s="166"/>
      <c r="SJS37" s="166"/>
      <c r="SKA37" s="166"/>
      <c r="SKI37" s="166"/>
      <c r="SKQ37" s="166"/>
      <c r="SKY37" s="166"/>
      <c r="SLG37" s="166"/>
      <c r="SLO37" s="166"/>
      <c r="SLW37" s="166"/>
      <c r="SME37" s="166"/>
      <c r="SMM37" s="166"/>
      <c r="SMU37" s="166"/>
      <c r="SNC37" s="166"/>
      <c r="SNK37" s="166"/>
      <c r="SNS37" s="166"/>
      <c r="SOA37" s="166"/>
      <c r="SOI37" s="166"/>
      <c r="SOQ37" s="166"/>
      <c r="SOY37" s="166"/>
      <c r="SPG37" s="166"/>
      <c r="SPO37" s="166"/>
      <c r="SPW37" s="166"/>
      <c r="SQE37" s="166"/>
      <c r="SQM37" s="166"/>
      <c r="SQU37" s="166"/>
      <c r="SRC37" s="166"/>
      <c r="SRK37" s="166"/>
      <c r="SRS37" s="166"/>
      <c r="SSA37" s="166"/>
      <c r="SSI37" s="166"/>
      <c r="SSQ37" s="166"/>
      <c r="SSY37" s="166"/>
      <c r="STG37" s="166"/>
      <c r="STO37" s="166"/>
      <c r="STW37" s="166"/>
      <c r="SUE37" s="166"/>
      <c r="SUM37" s="166"/>
      <c r="SUU37" s="166"/>
      <c r="SVC37" s="166"/>
      <c r="SVK37" s="166"/>
      <c r="SVS37" s="166"/>
      <c r="SWA37" s="166"/>
      <c r="SWI37" s="166"/>
      <c r="SWQ37" s="166"/>
      <c r="SWY37" s="166"/>
      <c r="SXG37" s="166"/>
      <c r="SXO37" s="166"/>
      <c r="SXW37" s="166"/>
      <c r="SYE37" s="166"/>
      <c r="SYM37" s="166"/>
      <c r="SYU37" s="166"/>
      <c r="SZC37" s="166"/>
      <c r="SZK37" s="166"/>
      <c r="SZS37" s="166"/>
      <c r="TAA37" s="166"/>
      <c r="TAI37" s="166"/>
      <c r="TAQ37" s="166"/>
      <c r="TAY37" s="166"/>
      <c r="TBG37" s="166"/>
      <c r="TBO37" s="166"/>
      <c r="TBW37" s="166"/>
      <c r="TCE37" s="166"/>
      <c r="TCM37" s="166"/>
      <c r="TCU37" s="166"/>
      <c r="TDC37" s="166"/>
      <c r="TDK37" s="166"/>
      <c r="TDS37" s="166"/>
      <c r="TEA37" s="166"/>
      <c r="TEI37" s="166"/>
      <c r="TEQ37" s="166"/>
      <c r="TEY37" s="166"/>
      <c r="TFG37" s="166"/>
      <c r="TFO37" s="166"/>
      <c r="TFW37" s="166"/>
      <c r="TGE37" s="166"/>
      <c r="TGM37" s="166"/>
      <c r="TGU37" s="166"/>
      <c r="THC37" s="166"/>
      <c r="THK37" s="166"/>
      <c r="THS37" s="166"/>
      <c r="TIA37" s="166"/>
      <c r="TII37" s="166"/>
      <c r="TIQ37" s="166"/>
      <c r="TIY37" s="166"/>
      <c r="TJG37" s="166"/>
      <c r="TJO37" s="166"/>
      <c r="TJW37" s="166"/>
      <c r="TKE37" s="166"/>
      <c r="TKM37" s="166"/>
      <c r="TKU37" s="166"/>
      <c r="TLC37" s="166"/>
      <c r="TLK37" s="166"/>
      <c r="TLS37" s="166"/>
      <c r="TMA37" s="166"/>
      <c r="TMI37" s="166"/>
      <c r="TMQ37" s="166"/>
      <c r="TMY37" s="166"/>
      <c r="TNG37" s="166"/>
      <c r="TNO37" s="166"/>
      <c r="TNW37" s="166"/>
      <c r="TOE37" s="166"/>
      <c r="TOM37" s="166"/>
      <c r="TOU37" s="166"/>
      <c r="TPC37" s="166"/>
      <c r="TPK37" s="166"/>
      <c r="TPS37" s="166"/>
      <c r="TQA37" s="166"/>
      <c r="TQI37" s="166"/>
      <c r="TQQ37" s="166"/>
      <c r="TQY37" s="166"/>
      <c r="TRG37" s="166"/>
      <c r="TRO37" s="166"/>
      <c r="TRW37" s="166"/>
      <c r="TSE37" s="166"/>
      <c r="TSM37" s="166"/>
      <c r="TSU37" s="166"/>
      <c r="TTC37" s="166"/>
      <c r="TTK37" s="166"/>
      <c r="TTS37" s="166"/>
      <c r="TUA37" s="166"/>
      <c r="TUI37" s="166"/>
      <c r="TUQ37" s="166"/>
      <c r="TUY37" s="166"/>
      <c r="TVG37" s="166"/>
      <c r="TVO37" s="166"/>
      <c r="TVW37" s="166"/>
      <c r="TWE37" s="166"/>
      <c r="TWM37" s="166"/>
      <c r="TWU37" s="166"/>
      <c r="TXC37" s="166"/>
      <c r="TXK37" s="166"/>
      <c r="TXS37" s="166"/>
      <c r="TYA37" s="166"/>
      <c r="TYI37" s="166"/>
      <c r="TYQ37" s="166"/>
      <c r="TYY37" s="166"/>
      <c r="TZG37" s="166"/>
      <c r="TZO37" s="166"/>
      <c r="TZW37" s="166"/>
      <c r="UAE37" s="166"/>
      <c r="UAM37" s="166"/>
      <c r="UAU37" s="166"/>
      <c r="UBC37" s="166"/>
      <c r="UBK37" s="166"/>
      <c r="UBS37" s="166"/>
      <c r="UCA37" s="166"/>
      <c r="UCI37" s="166"/>
      <c r="UCQ37" s="166"/>
      <c r="UCY37" s="166"/>
      <c r="UDG37" s="166"/>
      <c r="UDO37" s="166"/>
      <c r="UDW37" s="166"/>
      <c r="UEE37" s="166"/>
      <c r="UEM37" s="166"/>
      <c r="UEU37" s="166"/>
      <c r="UFC37" s="166"/>
      <c r="UFK37" s="166"/>
      <c r="UFS37" s="166"/>
      <c r="UGA37" s="166"/>
      <c r="UGI37" s="166"/>
      <c r="UGQ37" s="166"/>
      <c r="UGY37" s="166"/>
      <c r="UHG37" s="166"/>
      <c r="UHO37" s="166"/>
      <c r="UHW37" s="166"/>
      <c r="UIE37" s="166"/>
      <c r="UIM37" s="166"/>
      <c r="UIU37" s="166"/>
      <c r="UJC37" s="166"/>
      <c r="UJK37" s="166"/>
      <c r="UJS37" s="166"/>
      <c r="UKA37" s="166"/>
      <c r="UKI37" s="166"/>
      <c r="UKQ37" s="166"/>
      <c r="UKY37" s="166"/>
      <c r="ULG37" s="166"/>
      <c r="ULO37" s="166"/>
      <c r="ULW37" s="166"/>
      <c r="UME37" s="166"/>
      <c r="UMM37" s="166"/>
      <c r="UMU37" s="166"/>
      <c r="UNC37" s="166"/>
      <c r="UNK37" s="166"/>
      <c r="UNS37" s="166"/>
      <c r="UOA37" s="166"/>
      <c r="UOI37" s="166"/>
      <c r="UOQ37" s="166"/>
      <c r="UOY37" s="166"/>
      <c r="UPG37" s="166"/>
      <c r="UPO37" s="166"/>
      <c r="UPW37" s="166"/>
      <c r="UQE37" s="166"/>
      <c r="UQM37" s="166"/>
      <c r="UQU37" s="166"/>
      <c r="URC37" s="166"/>
      <c r="URK37" s="166"/>
      <c r="URS37" s="166"/>
      <c r="USA37" s="166"/>
      <c r="USI37" s="166"/>
      <c r="USQ37" s="166"/>
      <c r="USY37" s="166"/>
      <c r="UTG37" s="166"/>
      <c r="UTO37" s="166"/>
      <c r="UTW37" s="166"/>
      <c r="UUE37" s="166"/>
      <c r="UUM37" s="166"/>
      <c r="UUU37" s="166"/>
      <c r="UVC37" s="166"/>
      <c r="UVK37" s="166"/>
      <c r="UVS37" s="166"/>
      <c r="UWA37" s="166"/>
      <c r="UWI37" s="166"/>
      <c r="UWQ37" s="166"/>
      <c r="UWY37" s="166"/>
      <c r="UXG37" s="166"/>
      <c r="UXO37" s="166"/>
      <c r="UXW37" s="166"/>
      <c r="UYE37" s="166"/>
      <c r="UYM37" s="166"/>
      <c r="UYU37" s="166"/>
      <c r="UZC37" s="166"/>
      <c r="UZK37" s="166"/>
      <c r="UZS37" s="166"/>
      <c r="VAA37" s="166"/>
      <c r="VAI37" s="166"/>
      <c r="VAQ37" s="166"/>
      <c r="VAY37" s="166"/>
      <c r="VBG37" s="166"/>
      <c r="VBO37" s="166"/>
      <c r="VBW37" s="166"/>
      <c r="VCE37" s="166"/>
      <c r="VCM37" s="166"/>
      <c r="VCU37" s="166"/>
      <c r="VDC37" s="166"/>
      <c r="VDK37" s="166"/>
      <c r="VDS37" s="166"/>
      <c r="VEA37" s="166"/>
      <c r="VEI37" s="166"/>
      <c r="VEQ37" s="166"/>
      <c r="VEY37" s="166"/>
      <c r="VFG37" s="166"/>
      <c r="VFO37" s="166"/>
      <c r="VFW37" s="166"/>
      <c r="VGE37" s="166"/>
      <c r="VGM37" s="166"/>
      <c r="VGU37" s="166"/>
      <c r="VHC37" s="166"/>
      <c r="VHK37" s="166"/>
      <c r="VHS37" s="166"/>
      <c r="VIA37" s="166"/>
      <c r="VII37" s="166"/>
      <c r="VIQ37" s="166"/>
      <c r="VIY37" s="166"/>
      <c r="VJG37" s="166"/>
      <c r="VJO37" s="166"/>
      <c r="VJW37" s="166"/>
      <c r="VKE37" s="166"/>
      <c r="VKM37" s="166"/>
      <c r="VKU37" s="166"/>
      <c r="VLC37" s="166"/>
      <c r="VLK37" s="166"/>
      <c r="VLS37" s="166"/>
      <c r="VMA37" s="166"/>
      <c r="VMI37" s="166"/>
      <c r="VMQ37" s="166"/>
      <c r="VMY37" s="166"/>
      <c r="VNG37" s="166"/>
      <c r="VNO37" s="166"/>
      <c r="VNW37" s="166"/>
      <c r="VOE37" s="166"/>
      <c r="VOM37" s="166"/>
      <c r="VOU37" s="166"/>
      <c r="VPC37" s="166"/>
      <c r="VPK37" s="166"/>
      <c r="VPS37" s="166"/>
      <c r="VQA37" s="166"/>
      <c r="VQI37" s="166"/>
      <c r="VQQ37" s="166"/>
      <c r="VQY37" s="166"/>
      <c r="VRG37" s="166"/>
      <c r="VRO37" s="166"/>
      <c r="VRW37" s="166"/>
      <c r="VSE37" s="166"/>
      <c r="VSM37" s="166"/>
      <c r="VSU37" s="166"/>
      <c r="VTC37" s="166"/>
      <c r="VTK37" s="166"/>
      <c r="VTS37" s="166"/>
      <c r="VUA37" s="166"/>
      <c r="VUI37" s="166"/>
      <c r="VUQ37" s="166"/>
      <c r="VUY37" s="166"/>
      <c r="VVG37" s="166"/>
      <c r="VVO37" s="166"/>
      <c r="VVW37" s="166"/>
      <c r="VWE37" s="166"/>
      <c r="VWM37" s="166"/>
      <c r="VWU37" s="166"/>
      <c r="VXC37" s="166"/>
      <c r="VXK37" s="166"/>
      <c r="VXS37" s="166"/>
      <c r="VYA37" s="166"/>
      <c r="VYI37" s="166"/>
      <c r="VYQ37" s="166"/>
      <c r="VYY37" s="166"/>
      <c r="VZG37" s="166"/>
      <c r="VZO37" s="166"/>
      <c r="VZW37" s="166"/>
      <c r="WAE37" s="166"/>
      <c r="WAM37" s="166"/>
      <c r="WAU37" s="166"/>
      <c r="WBC37" s="166"/>
      <c r="WBK37" s="166"/>
      <c r="WBS37" s="166"/>
      <c r="WCA37" s="166"/>
      <c r="WCI37" s="166"/>
      <c r="WCQ37" s="166"/>
      <c r="WCY37" s="166"/>
      <c r="WDG37" s="166"/>
      <c r="WDO37" s="166"/>
      <c r="WDW37" s="166"/>
      <c r="WEE37" s="166"/>
      <c r="WEM37" s="166"/>
      <c r="WEU37" s="166"/>
      <c r="WFC37" s="166"/>
      <c r="WFK37" s="166"/>
      <c r="WFS37" s="166"/>
      <c r="WGA37" s="166"/>
      <c r="WGI37" s="166"/>
      <c r="WGQ37" s="166"/>
      <c r="WGY37" s="166"/>
      <c r="WHG37" s="166"/>
      <c r="WHO37" s="166"/>
      <c r="WHW37" s="166"/>
      <c r="WIE37" s="166"/>
      <c r="WIM37" s="166"/>
      <c r="WIU37" s="166"/>
      <c r="WJC37" s="166"/>
      <c r="WJK37" s="166"/>
      <c r="WJS37" s="166"/>
      <c r="WKA37" s="166"/>
      <c r="WKI37" s="166"/>
      <c r="WKQ37" s="166"/>
      <c r="WKY37" s="166"/>
      <c r="WLG37" s="166"/>
      <c r="WLO37" s="166"/>
      <c r="WLW37" s="166"/>
      <c r="WME37" s="166"/>
      <c r="WMM37" s="166"/>
      <c r="WMU37" s="166"/>
      <c r="WNC37" s="166"/>
      <c r="WNK37" s="166"/>
      <c r="WNS37" s="166"/>
      <c r="WOA37" s="166"/>
      <c r="WOI37" s="166"/>
      <c r="WOQ37" s="166"/>
      <c r="WOY37" s="166"/>
      <c r="WPG37" s="166"/>
      <c r="WPO37" s="166"/>
      <c r="WPW37" s="166"/>
      <c r="WQE37" s="166"/>
      <c r="WQM37" s="166"/>
      <c r="WQU37" s="166"/>
      <c r="WRC37" s="166"/>
      <c r="WRK37" s="166"/>
      <c r="WRS37" s="166"/>
      <c r="WSA37" s="166"/>
      <c r="WSI37" s="166"/>
      <c r="WSQ37" s="166"/>
      <c r="WSY37" s="166"/>
      <c r="WTG37" s="166"/>
      <c r="WTO37" s="166"/>
      <c r="WTW37" s="166"/>
      <c r="WUE37" s="166"/>
      <c r="WUM37" s="166"/>
      <c r="WUU37" s="166"/>
      <c r="WVC37" s="166"/>
      <c r="WVK37" s="166"/>
      <c r="WVS37" s="166"/>
      <c r="WWA37" s="166"/>
      <c r="WWI37" s="166"/>
      <c r="WWQ37" s="166"/>
      <c r="WWY37" s="166"/>
      <c r="WXG37" s="166"/>
      <c r="WXO37" s="166"/>
      <c r="WXW37" s="166"/>
      <c r="WYE37" s="166"/>
      <c r="WYM37" s="166"/>
      <c r="WYU37" s="166"/>
      <c r="WZC37" s="166"/>
      <c r="WZK37" s="166"/>
      <c r="WZS37" s="166"/>
      <c r="XAA37" s="166"/>
      <c r="XAI37" s="166"/>
      <c r="XAQ37" s="166"/>
      <c r="XAY37" s="166"/>
      <c r="XBG37" s="166"/>
      <c r="XBO37" s="166"/>
      <c r="XBW37" s="166"/>
      <c r="XCE37" s="166"/>
      <c r="XCM37" s="166"/>
      <c r="XCU37" s="166"/>
      <c r="XDC37" s="166"/>
      <c r="XDK37" s="166"/>
      <c r="XDS37" s="166"/>
      <c r="XEA37" s="166"/>
      <c r="XEI37" s="166"/>
      <c r="XEQ37" s="166"/>
      <c r="XEY37" s="166"/>
    </row>
    <row r="38" spans="1:1019 1027:2043 2051:3067 3075:4091 4099:5115 5123:6139 6147:7163 7171:8187 8195:9211 9219:10235 10243:11259 11267:12283 12291:13307 13315:14331 14339:15355 15363:16379">
      <c r="F38" s="9" t="s">
        <v>274</v>
      </c>
      <c r="G38" s="13">
        <f>SUM(D3:D36)</f>
        <v>5889</v>
      </c>
    </row>
    <row r="39" spans="1:1019 1027:2043 2051:3067 3075:4091 4099:5115 5123:6139 6147:7163 7171:8187 8195:9211 9219:10235 10243:11259 11267:12283 12291:13307 13315:14331 14339:15355 15363:16379">
      <c r="F39" s="9" t="s">
        <v>68</v>
      </c>
      <c r="G39" s="13">
        <v>2476</v>
      </c>
    </row>
    <row r="40" spans="1:1019 1027:2043 2051:3067 3075:4091 4099:5115 5123:6139 6147:7163 7171:8187 8195:9211 9219:10235 10243:11259 11267:12283 12291:13307 13315:14331 14339:15355 15363:16379">
      <c r="F40" s="9" t="s">
        <v>35</v>
      </c>
      <c r="G40" s="13">
        <v>3158</v>
      </c>
    </row>
    <row r="41" spans="1:1019 1027:2043 2051:3067 3075:4091 4099:5115 5123:6139 6147:7163 7171:8187 8195:9211 9219:10235 10243:11259 11267:12283 12291:13307 13315:14331 14339:15355 15363:16379">
      <c r="F41" s="9" t="s">
        <v>36</v>
      </c>
      <c r="G41" s="14">
        <v>530</v>
      </c>
    </row>
    <row r="42" spans="1:1019 1027:2043 2051:3067 3075:4091 4099:5115 5123:6139 6147:7163 7171:8187 8195:9211 9219:10235 10243:11259 11267:12283 12291:13307 13315:14331 14339:15355 15363:16379">
      <c r="F42" s="11" t="s">
        <v>27</v>
      </c>
      <c r="G42" s="15">
        <f>SUM(G38:G41)</f>
        <v>12053</v>
      </c>
    </row>
  </sheetData>
  <sortState ref="A3:G19">
    <sortCondition ref="E3"/>
  </sortState>
  <mergeCells count="1">
    <mergeCell ref="A1:G1"/>
  </mergeCells>
  <pageMargins left="0.70866141732283472" right="0.70866141732283472" top="0.74803149606299213" bottom="0.74803149606299213" header="0.31496062992125984" footer="0.31496062992125984"/>
  <pageSetup paperSize="9" scale="49"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J104"/>
  <sheetViews>
    <sheetView zoomScaleNormal="100" workbookViewId="0">
      <selection activeCell="D97" sqref="D50:D97"/>
    </sheetView>
  </sheetViews>
  <sheetFormatPr defaultRowHeight="15"/>
  <cols>
    <col min="1" max="1" width="5.28515625" customWidth="1"/>
    <col min="2" max="2" width="18" customWidth="1"/>
    <col min="3" max="3" width="18.7109375" customWidth="1"/>
    <col min="4" max="4" width="22" customWidth="1"/>
    <col min="5" max="5" width="20.140625" customWidth="1"/>
    <col min="6" max="6" width="71.7109375" style="7" customWidth="1"/>
    <col min="7" max="7" width="27.140625" customWidth="1"/>
    <col min="9" max="9" width="16" customWidth="1"/>
  </cols>
  <sheetData>
    <row r="1" spans="1:10" ht="64.5" customHeight="1" thickBot="1">
      <c r="A1" s="202" t="s">
        <v>11</v>
      </c>
      <c r="B1" s="202"/>
      <c r="C1" s="202"/>
      <c r="D1" s="202"/>
      <c r="E1" s="202"/>
      <c r="F1" s="202"/>
      <c r="G1" s="202"/>
    </row>
    <row r="2" spans="1:10">
      <c r="A2" s="3" t="s">
        <v>7</v>
      </c>
      <c r="B2" s="2" t="s">
        <v>2</v>
      </c>
      <c r="C2" s="1" t="s">
        <v>0</v>
      </c>
      <c r="D2" s="2" t="s">
        <v>1</v>
      </c>
      <c r="E2" s="1" t="s">
        <v>4</v>
      </c>
      <c r="F2" s="2" t="s">
        <v>3</v>
      </c>
      <c r="G2" s="2" t="s">
        <v>5</v>
      </c>
    </row>
    <row r="3" spans="1:10" ht="30" customHeight="1">
      <c r="A3" s="3">
        <v>1</v>
      </c>
      <c r="B3" s="38" t="s">
        <v>236</v>
      </c>
      <c r="C3" s="43" t="s">
        <v>350</v>
      </c>
      <c r="D3" s="38">
        <v>500</v>
      </c>
      <c r="E3" s="38" t="s">
        <v>351</v>
      </c>
      <c r="F3" s="38" t="s">
        <v>352</v>
      </c>
      <c r="G3" s="38" t="s">
        <v>13</v>
      </c>
      <c r="I3" s="25" t="s">
        <v>61</v>
      </c>
      <c r="J3">
        <f>SUM(D20:D98)</f>
        <v>1558</v>
      </c>
    </row>
    <row r="4" spans="1:10" ht="30" customHeight="1">
      <c r="A4" s="3">
        <v>2</v>
      </c>
      <c r="B4" s="38" t="s">
        <v>236</v>
      </c>
      <c r="C4" s="43">
        <v>43763</v>
      </c>
      <c r="D4" s="38">
        <v>1000</v>
      </c>
      <c r="E4" s="38" t="s">
        <v>351</v>
      </c>
      <c r="F4" s="38" t="s">
        <v>353</v>
      </c>
      <c r="G4" s="38" t="s">
        <v>13</v>
      </c>
    </row>
    <row r="5" spans="1:10" ht="30" customHeight="1">
      <c r="A5" s="3">
        <v>3</v>
      </c>
      <c r="B5" s="38" t="s">
        <v>204</v>
      </c>
      <c r="C5" s="43">
        <v>43762</v>
      </c>
      <c r="D5" s="38">
        <v>253</v>
      </c>
      <c r="E5" s="38" t="s">
        <v>171</v>
      </c>
      <c r="F5" s="43" t="s">
        <v>306</v>
      </c>
      <c r="G5" s="43" t="s">
        <v>13</v>
      </c>
    </row>
    <row r="6" spans="1:10" ht="30" customHeight="1">
      <c r="A6" s="3">
        <v>4</v>
      </c>
      <c r="B6" s="43" t="s">
        <v>308</v>
      </c>
      <c r="C6" s="43">
        <v>43500</v>
      </c>
      <c r="D6" s="44">
        <v>250</v>
      </c>
      <c r="E6" s="38" t="s">
        <v>171</v>
      </c>
      <c r="F6" s="38" t="s">
        <v>309</v>
      </c>
      <c r="G6" s="38" t="s">
        <v>13</v>
      </c>
    </row>
    <row r="7" spans="1:10" ht="30" customHeight="1">
      <c r="A7" s="3">
        <v>5</v>
      </c>
      <c r="B7" s="43" t="s">
        <v>308</v>
      </c>
      <c r="C7" s="43">
        <v>43378</v>
      </c>
      <c r="D7" s="38">
        <v>600</v>
      </c>
      <c r="E7" s="38" t="s">
        <v>171</v>
      </c>
      <c r="F7" s="38" t="s">
        <v>310</v>
      </c>
      <c r="G7" s="38" t="s">
        <v>13</v>
      </c>
    </row>
    <row r="8" spans="1:10" ht="30" customHeight="1">
      <c r="A8" s="3">
        <v>6</v>
      </c>
      <c r="B8" s="43" t="s">
        <v>44</v>
      </c>
      <c r="C8" s="43">
        <v>43554</v>
      </c>
      <c r="D8" s="44">
        <v>100</v>
      </c>
      <c r="E8" s="38" t="s">
        <v>171</v>
      </c>
      <c r="F8" s="38" t="s">
        <v>315</v>
      </c>
      <c r="G8" s="38" t="s">
        <v>13</v>
      </c>
    </row>
    <row r="9" spans="1:10" ht="30" customHeight="1">
      <c r="A9" s="3">
        <v>7</v>
      </c>
      <c r="B9" s="43" t="s">
        <v>254</v>
      </c>
      <c r="C9" s="102">
        <v>43710</v>
      </c>
      <c r="D9" s="103">
        <v>300</v>
      </c>
      <c r="E9" s="71" t="s">
        <v>171</v>
      </c>
      <c r="F9" s="103" t="s">
        <v>327</v>
      </c>
      <c r="G9" s="103" t="s">
        <v>13</v>
      </c>
    </row>
    <row r="10" spans="1:10" ht="30" customHeight="1">
      <c r="A10" s="3">
        <v>8</v>
      </c>
      <c r="B10" s="76" t="s">
        <v>88</v>
      </c>
      <c r="C10" s="69">
        <v>43552</v>
      </c>
      <c r="D10" s="77">
        <v>205</v>
      </c>
      <c r="E10" s="71" t="s">
        <v>171</v>
      </c>
      <c r="F10" s="70" t="s">
        <v>315</v>
      </c>
      <c r="G10" s="70" t="s">
        <v>13</v>
      </c>
    </row>
    <row r="11" spans="1:10" ht="30" customHeight="1">
      <c r="A11" s="3">
        <v>9</v>
      </c>
      <c r="B11" s="71" t="s">
        <v>331</v>
      </c>
      <c r="C11" s="69">
        <v>43751</v>
      </c>
      <c r="D11" s="77">
        <v>70</v>
      </c>
      <c r="E11" s="71" t="s">
        <v>171</v>
      </c>
      <c r="F11" s="70" t="s">
        <v>332</v>
      </c>
      <c r="G11" s="70" t="s">
        <v>13</v>
      </c>
    </row>
    <row r="12" spans="1:10" ht="30" customHeight="1">
      <c r="A12" s="3">
        <v>10</v>
      </c>
      <c r="B12" s="71" t="s">
        <v>331</v>
      </c>
      <c r="C12" s="69">
        <v>43758</v>
      </c>
      <c r="D12" s="77">
        <v>74</v>
      </c>
      <c r="E12" s="71" t="s">
        <v>171</v>
      </c>
      <c r="F12" s="70" t="s">
        <v>332</v>
      </c>
      <c r="G12" s="70" t="s">
        <v>13</v>
      </c>
    </row>
    <row r="13" spans="1:10" ht="30" customHeight="1">
      <c r="A13" s="3">
        <v>11</v>
      </c>
      <c r="B13" s="71" t="s">
        <v>331</v>
      </c>
      <c r="C13" s="69">
        <v>43779</v>
      </c>
      <c r="D13" s="77">
        <v>16</v>
      </c>
      <c r="E13" s="71" t="s">
        <v>171</v>
      </c>
      <c r="F13" s="70" t="s">
        <v>332</v>
      </c>
      <c r="G13" s="70" t="s">
        <v>13</v>
      </c>
    </row>
    <row r="14" spans="1:10" ht="30" customHeight="1">
      <c r="A14" s="3">
        <v>12</v>
      </c>
      <c r="B14" s="71" t="s">
        <v>222</v>
      </c>
      <c r="C14" s="69">
        <v>43554</v>
      </c>
      <c r="D14" s="77">
        <v>150</v>
      </c>
      <c r="E14" s="71" t="s">
        <v>171</v>
      </c>
      <c r="F14" s="70" t="s">
        <v>333</v>
      </c>
      <c r="G14" s="70" t="s">
        <v>13</v>
      </c>
    </row>
    <row r="15" spans="1:10" ht="30" customHeight="1">
      <c r="A15" s="3">
        <v>13</v>
      </c>
      <c r="B15" s="91" t="s">
        <v>212</v>
      </c>
      <c r="C15" s="97">
        <v>43790</v>
      </c>
      <c r="D15" s="101">
        <v>70</v>
      </c>
      <c r="E15" s="91" t="s">
        <v>171</v>
      </c>
      <c r="F15" s="101" t="s">
        <v>343</v>
      </c>
      <c r="G15" s="101" t="s">
        <v>13</v>
      </c>
    </row>
    <row r="16" spans="1:10" ht="30" customHeight="1">
      <c r="A16" s="3">
        <v>14</v>
      </c>
      <c r="B16" s="71" t="s">
        <v>219</v>
      </c>
      <c r="C16" s="70" t="s">
        <v>220</v>
      </c>
      <c r="D16" s="70">
        <v>80</v>
      </c>
      <c r="E16" s="71" t="s">
        <v>171</v>
      </c>
      <c r="F16" s="70" t="s">
        <v>344</v>
      </c>
      <c r="G16" s="70" t="s">
        <v>13</v>
      </c>
    </row>
    <row r="17" spans="1:7" ht="30" customHeight="1">
      <c r="A17" s="3">
        <v>15</v>
      </c>
      <c r="B17" s="71" t="s">
        <v>219</v>
      </c>
      <c r="C17" s="70" t="s">
        <v>220</v>
      </c>
      <c r="D17" s="100">
        <v>80</v>
      </c>
      <c r="E17" s="71" t="s">
        <v>171</v>
      </c>
      <c r="F17" s="100" t="s">
        <v>346</v>
      </c>
      <c r="G17" s="100" t="s">
        <v>13</v>
      </c>
    </row>
    <row r="18" spans="1:7" ht="30" customHeight="1">
      <c r="A18" s="3">
        <v>16</v>
      </c>
      <c r="B18" s="76" t="s">
        <v>308</v>
      </c>
      <c r="C18" s="78">
        <v>2019</v>
      </c>
      <c r="D18" s="70">
        <v>1000</v>
      </c>
      <c r="E18" s="71" t="s">
        <v>313</v>
      </c>
      <c r="F18" s="70" t="s">
        <v>314</v>
      </c>
      <c r="G18" s="70" t="s">
        <v>13</v>
      </c>
    </row>
    <row r="19" spans="1:7" ht="30" customHeight="1">
      <c r="A19" s="3">
        <v>17</v>
      </c>
      <c r="B19" s="76" t="s">
        <v>308</v>
      </c>
      <c r="C19" s="78">
        <v>2019</v>
      </c>
      <c r="D19" s="70">
        <v>1000</v>
      </c>
      <c r="E19" s="71" t="s">
        <v>311</v>
      </c>
      <c r="F19" s="70" t="s">
        <v>312</v>
      </c>
      <c r="G19" s="70" t="s">
        <v>13</v>
      </c>
    </row>
    <row r="20" spans="1:7" ht="30" customHeight="1">
      <c r="A20" s="3">
        <v>18</v>
      </c>
      <c r="B20" s="75" t="s">
        <v>182</v>
      </c>
      <c r="C20" s="81">
        <v>2019</v>
      </c>
      <c r="D20" s="74">
        <v>18</v>
      </c>
      <c r="E20" s="75" t="s">
        <v>61</v>
      </c>
      <c r="F20" s="74" t="s">
        <v>82</v>
      </c>
      <c r="G20" s="74" t="s">
        <v>13</v>
      </c>
    </row>
    <row r="21" spans="1:7" ht="30" customHeight="1">
      <c r="A21" s="3">
        <v>19</v>
      </c>
      <c r="B21" s="75" t="s">
        <v>204</v>
      </c>
      <c r="C21" s="73" t="s">
        <v>305</v>
      </c>
      <c r="D21" s="74">
        <v>25</v>
      </c>
      <c r="E21" s="75" t="s">
        <v>206</v>
      </c>
      <c r="F21" s="74" t="s">
        <v>12</v>
      </c>
      <c r="G21" s="74" t="s">
        <v>13</v>
      </c>
    </row>
    <row r="22" spans="1:7" ht="30" customHeight="1">
      <c r="A22" s="3">
        <v>20</v>
      </c>
      <c r="B22" s="72" t="s">
        <v>133</v>
      </c>
      <c r="C22" s="73">
        <v>43630</v>
      </c>
      <c r="D22" s="74">
        <v>6</v>
      </c>
      <c r="E22" s="75" t="s">
        <v>206</v>
      </c>
      <c r="F22" s="74" t="s">
        <v>307</v>
      </c>
      <c r="G22" s="74" t="s">
        <v>13</v>
      </c>
    </row>
    <row r="23" spans="1:7" ht="30" customHeight="1">
      <c r="A23" s="3">
        <v>21</v>
      </c>
      <c r="B23" s="75" t="s">
        <v>170</v>
      </c>
      <c r="C23" s="79">
        <v>2019</v>
      </c>
      <c r="D23" s="82">
        <v>10</v>
      </c>
      <c r="E23" s="110" t="s">
        <v>61</v>
      </c>
      <c r="F23" s="74" t="s">
        <v>316</v>
      </c>
      <c r="G23" s="74" t="s">
        <v>13</v>
      </c>
    </row>
    <row r="24" spans="1:7" ht="30" customHeight="1">
      <c r="A24" s="3">
        <v>22</v>
      </c>
      <c r="B24" s="75" t="s">
        <v>170</v>
      </c>
      <c r="C24" s="104">
        <v>2019</v>
      </c>
      <c r="D24" s="75">
        <v>10</v>
      </c>
      <c r="E24" s="75" t="s">
        <v>61</v>
      </c>
      <c r="F24" s="107" t="s">
        <v>316</v>
      </c>
      <c r="G24" s="80" t="s">
        <v>13</v>
      </c>
    </row>
    <row r="25" spans="1:7" ht="30" customHeight="1">
      <c r="A25" s="3">
        <v>23</v>
      </c>
      <c r="B25" s="75" t="s">
        <v>154</v>
      </c>
      <c r="C25" s="105">
        <v>43752</v>
      </c>
      <c r="D25" s="75">
        <v>14</v>
      </c>
      <c r="E25" s="75" t="s">
        <v>206</v>
      </c>
      <c r="F25" s="108" t="s">
        <v>12</v>
      </c>
      <c r="G25" s="74" t="s">
        <v>13</v>
      </c>
    </row>
    <row r="26" spans="1:7" ht="30" customHeight="1">
      <c r="A26" s="3">
        <v>24</v>
      </c>
      <c r="B26" s="75" t="s">
        <v>154</v>
      </c>
      <c r="C26" s="106">
        <v>43770</v>
      </c>
      <c r="D26" s="75">
        <v>2</v>
      </c>
      <c r="E26" s="75" t="s">
        <v>206</v>
      </c>
      <c r="F26" s="109" t="s">
        <v>12</v>
      </c>
      <c r="G26" s="75" t="s">
        <v>13</v>
      </c>
    </row>
    <row r="27" spans="1:7" ht="30" customHeight="1">
      <c r="A27" s="3">
        <v>25</v>
      </c>
      <c r="B27" s="75" t="s">
        <v>280</v>
      </c>
      <c r="C27" s="72">
        <v>43569</v>
      </c>
      <c r="D27" s="87">
        <v>78</v>
      </c>
      <c r="E27" s="75" t="s">
        <v>61</v>
      </c>
      <c r="F27" s="75" t="s">
        <v>317</v>
      </c>
      <c r="G27" s="75" t="s">
        <v>13</v>
      </c>
    </row>
    <row r="28" spans="1:7" ht="30" customHeight="1">
      <c r="A28" s="3">
        <v>26</v>
      </c>
      <c r="B28" s="72" t="s">
        <v>50</v>
      </c>
      <c r="C28" s="72" t="s">
        <v>318</v>
      </c>
      <c r="D28" s="87">
        <v>100</v>
      </c>
      <c r="E28" s="75" t="s">
        <v>61</v>
      </c>
      <c r="F28" s="75" t="s">
        <v>319</v>
      </c>
      <c r="G28" s="75" t="s">
        <v>13</v>
      </c>
    </row>
    <row r="29" spans="1:7" ht="30" customHeight="1">
      <c r="A29" s="3">
        <v>27</v>
      </c>
      <c r="B29" s="75" t="s">
        <v>50</v>
      </c>
      <c r="C29" s="84" t="s">
        <v>320</v>
      </c>
      <c r="D29" s="85">
        <v>50</v>
      </c>
      <c r="E29" s="75" t="s">
        <v>61</v>
      </c>
      <c r="F29" s="85" t="s">
        <v>321</v>
      </c>
      <c r="G29" s="85" t="s">
        <v>13</v>
      </c>
    </row>
    <row r="30" spans="1:7" ht="30" customHeight="1">
      <c r="A30" s="3">
        <v>28</v>
      </c>
      <c r="B30" s="72" t="s">
        <v>247</v>
      </c>
      <c r="C30" s="72" t="s">
        <v>322</v>
      </c>
      <c r="D30" s="87">
        <v>100</v>
      </c>
      <c r="E30" s="75" t="s">
        <v>61</v>
      </c>
      <c r="F30" s="75" t="s">
        <v>323</v>
      </c>
      <c r="G30" s="75" t="s">
        <v>13</v>
      </c>
    </row>
    <row r="31" spans="1:7" ht="30" customHeight="1">
      <c r="A31" s="3">
        <v>29</v>
      </c>
      <c r="B31" s="72" t="s">
        <v>249</v>
      </c>
      <c r="C31" s="72" t="s">
        <v>324</v>
      </c>
      <c r="D31" s="87">
        <v>100</v>
      </c>
      <c r="E31" s="75" t="s">
        <v>61</v>
      </c>
      <c r="F31" s="75" t="s">
        <v>325</v>
      </c>
      <c r="G31" s="75" t="s">
        <v>13</v>
      </c>
    </row>
    <row r="32" spans="1:7" ht="30" customHeight="1">
      <c r="A32" s="3">
        <v>30</v>
      </c>
      <c r="B32" s="72" t="s">
        <v>249</v>
      </c>
      <c r="C32" s="98" t="s">
        <v>220</v>
      </c>
      <c r="D32" s="87">
        <v>20</v>
      </c>
      <c r="E32" s="75" t="s">
        <v>61</v>
      </c>
      <c r="F32" s="75" t="s">
        <v>12</v>
      </c>
      <c r="G32" s="75" t="s">
        <v>13</v>
      </c>
    </row>
    <row r="33" spans="1:10" ht="30" customHeight="1">
      <c r="A33" s="3">
        <v>31</v>
      </c>
      <c r="B33" s="75" t="s">
        <v>261</v>
      </c>
      <c r="C33" s="72">
        <v>43568</v>
      </c>
      <c r="D33" s="87">
        <v>55</v>
      </c>
      <c r="E33" s="75" t="s">
        <v>61</v>
      </c>
      <c r="F33" s="75" t="s">
        <v>328</v>
      </c>
      <c r="G33" s="75" t="s">
        <v>13</v>
      </c>
    </row>
    <row r="34" spans="1:10" ht="30" customHeight="1">
      <c r="A34" s="3">
        <v>32</v>
      </c>
      <c r="B34" s="71" t="s">
        <v>236</v>
      </c>
      <c r="C34" s="72" t="s">
        <v>334</v>
      </c>
      <c r="D34" s="75">
        <v>40</v>
      </c>
      <c r="E34" s="75" t="s">
        <v>61</v>
      </c>
      <c r="F34" s="75" t="s">
        <v>335</v>
      </c>
      <c r="G34" s="75" t="s">
        <v>13</v>
      </c>
    </row>
    <row r="35" spans="1:10" ht="30" customHeight="1">
      <c r="A35" s="3">
        <v>33</v>
      </c>
      <c r="B35" s="75" t="s">
        <v>178</v>
      </c>
      <c r="C35" s="72">
        <v>43566</v>
      </c>
      <c r="D35" s="90">
        <v>5</v>
      </c>
      <c r="E35" s="75" t="s">
        <v>61</v>
      </c>
      <c r="F35" s="90" t="s">
        <v>338</v>
      </c>
      <c r="G35" s="90" t="s">
        <v>13</v>
      </c>
      <c r="J35" s="7"/>
    </row>
    <row r="36" spans="1:10" ht="30" customHeight="1">
      <c r="A36" s="3">
        <v>34</v>
      </c>
      <c r="B36" s="75" t="s">
        <v>150</v>
      </c>
      <c r="C36" s="72" t="s">
        <v>339</v>
      </c>
      <c r="D36" s="75">
        <v>77</v>
      </c>
      <c r="E36" s="75" t="s">
        <v>206</v>
      </c>
      <c r="F36" s="75" t="s">
        <v>340</v>
      </c>
      <c r="G36" s="75" t="s">
        <v>13</v>
      </c>
      <c r="J36" s="7"/>
    </row>
    <row r="37" spans="1:10" ht="30" customHeight="1">
      <c r="A37" s="3">
        <v>35</v>
      </c>
      <c r="B37" s="75" t="s">
        <v>219</v>
      </c>
      <c r="C37" s="75" t="s">
        <v>220</v>
      </c>
      <c r="D37" s="75">
        <v>32</v>
      </c>
      <c r="E37" s="75" t="s">
        <v>61</v>
      </c>
      <c r="F37" s="75" t="s">
        <v>345</v>
      </c>
      <c r="G37" s="75" t="s">
        <v>13</v>
      </c>
    </row>
    <row r="38" spans="1:10" ht="30" customHeight="1">
      <c r="A38" s="3">
        <v>36</v>
      </c>
      <c r="B38" s="75" t="s">
        <v>219</v>
      </c>
      <c r="C38" s="75" t="s">
        <v>220</v>
      </c>
      <c r="D38" s="75">
        <v>110</v>
      </c>
      <c r="E38" s="75" t="s">
        <v>61</v>
      </c>
      <c r="F38" s="75" t="s">
        <v>338</v>
      </c>
      <c r="G38" s="75" t="s">
        <v>13</v>
      </c>
    </row>
    <row r="39" spans="1:10" ht="30" customHeight="1">
      <c r="A39" s="3">
        <v>37</v>
      </c>
      <c r="B39" s="75" t="s">
        <v>225</v>
      </c>
      <c r="C39" s="72">
        <v>43509</v>
      </c>
      <c r="D39" s="87">
        <v>8</v>
      </c>
      <c r="E39" s="75" t="s">
        <v>61</v>
      </c>
      <c r="F39" s="75" t="s">
        <v>347</v>
      </c>
      <c r="G39" s="75" t="s">
        <v>13</v>
      </c>
    </row>
    <row r="40" spans="1:10" ht="30" customHeight="1">
      <c r="A40" s="3">
        <v>38</v>
      </c>
      <c r="B40" s="75" t="s">
        <v>88</v>
      </c>
      <c r="C40" s="72" t="s">
        <v>329</v>
      </c>
      <c r="D40" s="75">
        <v>32</v>
      </c>
      <c r="E40" s="75" t="s">
        <v>209</v>
      </c>
      <c r="F40" s="75" t="s">
        <v>330</v>
      </c>
      <c r="G40" s="75" t="s">
        <v>13</v>
      </c>
    </row>
    <row r="41" spans="1:10" ht="30" customHeight="1">
      <c r="A41" s="3">
        <v>39</v>
      </c>
      <c r="B41" s="75" t="s">
        <v>212</v>
      </c>
      <c r="C41" s="72" t="s">
        <v>341</v>
      </c>
      <c r="D41" s="75">
        <v>70</v>
      </c>
      <c r="E41" s="75" t="s">
        <v>209</v>
      </c>
      <c r="F41" s="75" t="s">
        <v>342</v>
      </c>
      <c r="G41" s="75" t="s">
        <v>13</v>
      </c>
    </row>
    <row r="42" spans="1:10" ht="30" customHeight="1">
      <c r="A42" s="3">
        <v>40</v>
      </c>
      <c r="B42" s="75" t="s">
        <v>201</v>
      </c>
      <c r="C42" s="72">
        <v>43475</v>
      </c>
      <c r="D42" s="75">
        <v>10</v>
      </c>
      <c r="E42" s="75" t="s">
        <v>71</v>
      </c>
      <c r="F42" s="75" t="s">
        <v>303</v>
      </c>
      <c r="G42" s="75" t="s">
        <v>13</v>
      </c>
    </row>
    <row r="43" spans="1:10" ht="30" customHeight="1">
      <c r="A43" s="3">
        <v>41</v>
      </c>
      <c r="B43" s="75" t="s">
        <v>201</v>
      </c>
      <c r="C43" s="72">
        <v>43525</v>
      </c>
      <c r="D43" s="75">
        <v>10</v>
      </c>
      <c r="E43" s="75" t="s">
        <v>71</v>
      </c>
      <c r="F43" s="75" t="s">
        <v>303</v>
      </c>
      <c r="G43" s="75" t="s">
        <v>13</v>
      </c>
    </row>
    <row r="44" spans="1:10" ht="30" customHeight="1">
      <c r="A44" s="3">
        <v>42</v>
      </c>
      <c r="B44" s="75" t="s">
        <v>201</v>
      </c>
      <c r="C44" s="72">
        <v>43573</v>
      </c>
      <c r="D44" s="75">
        <v>10</v>
      </c>
      <c r="E44" s="75" t="s">
        <v>71</v>
      </c>
      <c r="F44" s="75" t="s">
        <v>303</v>
      </c>
      <c r="G44" s="75" t="s">
        <v>13</v>
      </c>
    </row>
    <row r="45" spans="1:10" ht="30" customHeight="1">
      <c r="A45" s="3">
        <v>43</v>
      </c>
      <c r="B45" s="75" t="s">
        <v>201</v>
      </c>
      <c r="C45" s="72" t="s">
        <v>304</v>
      </c>
      <c r="D45" s="75">
        <v>10</v>
      </c>
      <c r="E45" s="75" t="s">
        <v>71</v>
      </c>
      <c r="F45" s="75" t="s">
        <v>303</v>
      </c>
      <c r="G45" s="75" t="s">
        <v>13</v>
      </c>
    </row>
    <row r="46" spans="1:10" ht="30" customHeight="1">
      <c r="A46" s="3">
        <v>44</v>
      </c>
      <c r="B46" s="72" t="s">
        <v>249</v>
      </c>
      <c r="C46" s="99">
        <v>43735</v>
      </c>
      <c r="D46" s="83">
        <v>8</v>
      </c>
      <c r="E46" s="83" t="s">
        <v>71</v>
      </c>
      <c r="F46" s="83" t="s">
        <v>326</v>
      </c>
      <c r="G46" s="83" t="s">
        <v>13</v>
      </c>
    </row>
    <row r="47" spans="1:10" ht="30" customHeight="1">
      <c r="A47" s="3">
        <v>45</v>
      </c>
      <c r="B47" s="72" t="s">
        <v>254</v>
      </c>
      <c r="C47" s="84">
        <v>43710</v>
      </c>
      <c r="D47" s="85">
        <v>100</v>
      </c>
      <c r="E47" s="86" t="s">
        <v>71</v>
      </c>
      <c r="F47" s="85" t="s">
        <v>83</v>
      </c>
      <c r="G47" s="85" t="s">
        <v>13</v>
      </c>
    </row>
    <row r="48" spans="1:10" ht="30" customHeight="1">
      <c r="A48" s="3">
        <v>46</v>
      </c>
      <c r="B48" s="75" t="s">
        <v>149</v>
      </c>
      <c r="C48" s="89" t="s">
        <v>336</v>
      </c>
      <c r="D48" s="87">
        <v>160</v>
      </c>
      <c r="E48" s="75" t="s">
        <v>71</v>
      </c>
      <c r="F48" s="75" t="s">
        <v>337</v>
      </c>
      <c r="G48" s="75" t="s">
        <v>13</v>
      </c>
    </row>
    <row r="49" spans="1:7" ht="30" customHeight="1">
      <c r="A49" s="3">
        <v>47</v>
      </c>
      <c r="B49" s="75" t="s">
        <v>228</v>
      </c>
      <c r="C49" s="93" t="s">
        <v>348</v>
      </c>
      <c r="D49" s="83">
        <v>11</v>
      </c>
      <c r="E49" s="94" t="s">
        <v>71</v>
      </c>
      <c r="F49" s="94" t="s">
        <v>349</v>
      </c>
      <c r="G49" s="94" t="s">
        <v>13</v>
      </c>
    </row>
    <row r="50" spans="1:7" ht="30" customHeight="1">
      <c r="A50" s="3">
        <v>48</v>
      </c>
      <c r="B50" s="39" t="s">
        <v>201</v>
      </c>
      <c r="C50" s="95">
        <v>43739</v>
      </c>
      <c r="D50" s="94">
        <v>1</v>
      </c>
      <c r="E50" s="94" t="s">
        <v>71</v>
      </c>
      <c r="F50" s="94" t="s">
        <v>852</v>
      </c>
      <c r="G50" s="94" t="s">
        <v>13</v>
      </c>
    </row>
    <row r="51" spans="1:7" ht="30" customHeight="1">
      <c r="A51" s="3">
        <v>49</v>
      </c>
      <c r="B51" s="94" t="s">
        <v>204</v>
      </c>
      <c r="C51" s="96" t="s">
        <v>354</v>
      </c>
      <c r="D51" s="94">
        <v>7</v>
      </c>
      <c r="E51" s="94" t="s">
        <v>71</v>
      </c>
      <c r="F51" s="94" t="s">
        <v>852</v>
      </c>
      <c r="G51" s="94" t="s">
        <v>13</v>
      </c>
    </row>
    <row r="52" spans="1:7" ht="30" customHeight="1">
      <c r="A52" s="3">
        <v>50</v>
      </c>
      <c r="B52" s="94" t="s">
        <v>236</v>
      </c>
      <c r="C52" s="96" t="s">
        <v>355</v>
      </c>
      <c r="D52" s="94">
        <v>5</v>
      </c>
      <c r="E52" s="94" t="s">
        <v>71</v>
      </c>
      <c r="F52" s="94" t="s">
        <v>852</v>
      </c>
      <c r="G52" s="94" t="s">
        <v>13</v>
      </c>
    </row>
    <row r="53" spans="1:7" ht="30" customHeight="1">
      <c r="A53" s="3">
        <v>51</v>
      </c>
      <c r="B53" s="94" t="s">
        <v>236</v>
      </c>
      <c r="C53" s="96" t="s">
        <v>356</v>
      </c>
      <c r="D53" s="94">
        <v>4</v>
      </c>
      <c r="E53" s="94" t="s">
        <v>71</v>
      </c>
      <c r="F53" s="94" t="s">
        <v>852</v>
      </c>
      <c r="G53" s="94" t="s">
        <v>13</v>
      </c>
    </row>
    <row r="54" spans="1:7" ht="30" customHeight="1">
      <c r="A54" s="3">
        <v>52</v>
      </c>
      <c r="B54" s="94" t="s">
        <v>360</v>
      </c>
      <c r="C54" s="96" t="s">
        <v>357</v>
      </c>
      <c r="D54" s="94">
        <v>11</v>
      </c>
      <c r="E54" s="94" t="s">
        <v>71</v>
      </c>
      <c r="F54" s="94" t="s">
        <v>852</v>
      </c>
      <c r="G54" s="94" t="s">
        <v>13</v>
      </c>
    </row>
    <row r="55" spans="1:7" ht="30" customHeight="1">
      <c r="A55" s="3">
        <v>53</v>
      </c>
      <c r="B55" s="94" t="s">
        <v>360</v>
      </c>
      <c r="C55" s="96" t="s">
        <v>358</v>
      </c>
      <c r="D55" s="94">
        <v>7</v>
      </c>
      <c r="E55" s="94" t="s">
        <v>71</v>
      </c>
      <c r="F55" s="94" t="s">
        <v>852</v>
      </c>
      <c r="G55" s="94" t="s">
        <v>13</v>
      </c>
    </row>
    <row r="56" spans="1:7" ht="30" customHeight="1">
      <c r="A56" s="3">
        <v>54</v>
      </c>
      <c r="B56" s="94" t="s">
        <v>201</v>
      </c>
      <c r="C56" s="95">
        <v>43468</v>
      </c>
      <c r="D56" s="94">
        <v>7</v>
      </c>
      <c r="E56" s="94" t="s">
        <v>71</v>
      </c>
      <c r="F56" s="94" t="s">
        <v>852</v>
      </c>
      <c r="G56" s="94" t="s">
        <v>13</v>
      </c>
    </row>
    <row r="57" spans="1:7" ht="30" customHeight="1">
      <c r="A57" s="3">
        <v>55</v>
      </c>
      <c r="B57" s="94" t="s">
        <v>133</v>
      </c>
      <c r="C57" s="95">
        <v>43649</v>
      </c>
      <c r="D57" s="94">
        <v>1</v>
      </c>
      <c r="E57" s="94" t="s">
        <v>71</v>
      </c>
      <c r="F57" s="94" t="s">
        <v>852</v>
      </c>
      <c r="G57" s="94" t="s">
        <v>13</v>
      </c>
    </row>
    <row r="58" spans="1:7" ht="30" customHeight="1">
      <c r="A58" s="3">
        <v>56</v>
      </c>
      <c r="B58" s="94" t="s">
        <v>361</v>
      </c>
      <c r="C58" s="95">
        <v>43589</v>
      </c>
      <c r="D58" s="94">
        <v>7</v>
      </c>
      <c r="E58" s="94" t="s">
        <v>71</v>
      </c>
      <c r="F58" s="94" t="s">
        <v>852</v>
      </c>
      <c r="G58" s="94" t="s">
        <v>13</v>
      </c>
    </row>
    <row r="59" spans="1:7" ht="30" customHeight="1">
      <c r="A59" s="3">
        <v>57</v>
      </c>
      <c r="B59" s="94" t="s">
        <v>178</v>
      </c>
      <c r="C59" s="95">
        <v>43773</v>
      </c>
      <c r="D59" s="94">
        <v>2</v>
      </c>
      <c r="E59" s="94" t="s">
        <v>71</v>
      </c>
      <c r="F59" s="94" t="s">
        <v>852</v>
      </c>
      <c r="G59" s="94" t="s">
        <v>13</v>
      </c>
    </row>
    <row r="60" spans="1:7" ht="30" customHeight="1">
      <c r="A60" s="3">
        <v>58</v>
      </c>
      <c r="B60" s="94" t="s">
        <v>359</v>
      </c>
      <c r="C60" s="95">
        <v>43803</v>
      </c>
      <c r="D60" s="94">
        <v>3</v>
      </c>
      <c r="E60" s="94" t="s">
        <v>71</v>
      </c>
      <c r="F60" s="94" t="s">
        <v>852</v>
      </c>
      <c r="G60" s="94" t="s">
        <v>13</v>
      </c>
    </row>
    <row r="61" spans="1:7" ht="30" customHeight="1">
      <c r="A61" s="3">
        <v>59</v>
      </c>
      <c r="B61" s="94" t="s">
        <v>201</v>
      </c>
      <c r="C61" s="96" t="s">
        <v>362</v>
      </c>
      <c r="D61" s="94">
        <v>6</v>
      </c>
      <c r="E61" s="94" t="s">
        <v>71</v>
      </c>
      <c r="F61" s="94" t="s">
        <v>852</v>
      </c>
      <c r="G61" s="94" t="s">
        <v>13</v>
      </c>
    </row>
    <row r="62" spans="1:7" ht="30" customHeight="1">
      <c r="A62" s="3">
        <v>60</v>
      </c>
      <c r="B62" s="94" t="s">
        <v>88</v>
      </c>
      <c r="C62" s="95">
        <v>43713</v>
      </c>
      <c r="D62" s="94">
        <v>2</v>
      </c>
      <c r="E62" s="94" t="s">
        <v>71</v>
      </c>
      <c r="F62" s="94" t="s">
        <v>852</v>
      </c>
      <c r="G62" s="94" t="s">
        <v>13</v>
      </c>
    </row>
    <row r="63" spans="1:7" ht="30" customHeight="1">
      <c r="A63" s="3">
        <v>61</v>
      </c>
      <c r="B63" s="94" t="s">
        <v>88</v>
      </c>
      <c r="C63" s="95">
        <v>43743</v>
      </c>
      <c r="D63" s="94">
        <v>11</v>
      </c>
      <c r="E63" s="94" t="s">
        <v>71</v>
      </c>
      <c r="F63" s="94" t="s">
        <v>852</v>
      </c>
      <c r="G63" s="94" t="s">
        <v>13</v>
      </c>
    </row>
    <row r="64" spans="1:7" ht="30" customHeight="1">
      <c r="A64" s="3">
        <v>62</v>
      </c>
      <c r="B64" s="94" t="s">
        <v>236</v>
      </c>
      <c r="C64" s="96" t="s">
        <v>363</v>
      </c>
      <c r="D64" s="94">
        <v>1</v>
      </c>
      <c r="E64" s="94" t="s">
        <v>71</v>
      </c>
      <c r="F64" s="94" t="s">
        <v>852</v>
      </c>
      <c r="G64" s="94" t="s">
        <v>13</v>
      </c>
    </row>
    <row r="65" spans="1:7" ht="30" customHeight="1">
      <c r="A65" s="3">
        <v>63</v>
      </c>
      <c r="B65" s="94" t="s">
        <v>364</v>
      </c>
      <c r="C65" s="96" t="s">
        <v>365</v>
      </c>
      <c r="D65" s="94">
        <v>4</v>
      </c>
      <c r="E65" s="94" t="s">
        <v>71</v>
      </c>
      <c r="F65" s="94" t="s">
        <v>852</v>
      </c>
      <c r="G65" s="94" t="s">
        <v>13</v>
      </c>
    </row>
    <row r="66" spans="1:7" ht="30" customHeight="1">
      <c r="A66" s="3">
        <v>64</v>
      </c>
      <c r="B66" s="94" t="s">
        <v>170</v>
      </c>
      <c r="C66" s="95">
        <v>43622</v>
      </c>
      <c r="D66" s="94">
        <v>4</v>
      </c>
      <c r="E66" s="94" t="s">
        <v>71</v>
      </c>
      <c r="F66" s="94" t="s">
        <v>852</v>
      </c>
      <c r="G66" s="94" t="s">
        <v>13</v>
      </c>
    </row>
    <row r="67" spans="1:7" ht="30" customHeight="1">
      <c r="A67" s="3">
        <v>65</v>
      </c>
      <c r="B67" s="94" t="s">
        <v>360</v>
      </c>
      <c r="C67" s="96" t="s">
        <v>366</v>
      </c>
      <c r="D67" s="94">
        <v>3</v>
      </c>
      <c r="E67" s="94" t="s">
        <v>71</v>
      </c>
      <c r="F67" s="94" t="s">
        <v>852</v>
      </c>
      <c r="G67" s="94" t="s">
        <v>13</v>
      </c>
    </row>
    <row r="68" spans="1:7" ht="30" customHeight="1">
      <c r="A68" s="3">
        <v>66</v>
      </c>
      <c r="B68" s="94" t="s">
        <v>368</v>
      </c>
      <c r="C68" s="96" t="s">
        <v>367</v>
      </c>
      <c r="D68" s="94">
        <v>6</v>
      </c>
      <c r="E68" s="94" t="s">
        <v>71</v>
      </c>
      <c r="F68" s="94" t="s">
        <v>852</v>
      </c>
      <c r="G68" s="94" t="s">
        <v>13</v>
      </c>
    </row>
    <row r="69" spans="1:7" ht="30" customHeight="1">
      <c r="A69" s="3">
        <v>67</v>
      </c>
      <c r="B69" s="94" t="s">
        <v>133</v>
      </c>
      <c r="C69" s="96" t="s">
        <v>369</v>
      </c>
      <c r="D69" s="94">
        <v>4</v>
      </c>
      <c r="E69" s="94" t="s">
        <v>71</v>
      </c>
      <c r="F69" s="94" t="s">
        <v>852</v>
      </c>
      <c r="G69" s="94" t="s">
        <v>13</v>
      </c>
    </row>
    <row r="70" spans="1:7" ht="30" customHeight="1">
      <c r="A70" s="3">
        <v>68</v>
      </c>
      <c r="B70" s="94" t="s">
        <v>236</v>
      </c>
      <c r="C70" s="96" t="s">
        <v>370</v>
      </c>
      <c r="D70" s="94">
        <v>3</v>
      </c>
      <c r="E70" s="94" t="s">
        <v>71</v>
      </c>
      <c r="F70" s="94" t="s">
        <v>852</v>
      </c>
      <c r="G70" s="94" t="s">
        <v>13</v>
      </c>
    </row>
    <row r="71" spans="1:7" ht="30" customHeight="1">
      <c r="A71" s="3">
        <v>69</v>
      </c>
      <c r="B71" s="94" t="s">
        <v>359</v>
      </c>
      <c r="C71" s="95">
        <v>43562</v>
      </c>
      <c r="D71" s="94">
        <v>7</v>
      </c>
      <c r="E71" s="94" t="s">
        <v>71</v>
      </c>
      <c r="F71" s="94" t="s">
        <v>852</v>
      </c>
      <c r="G71" s="94" t="s">
        <v>13</v>
      </c>
    </row>
    <row r="72" spans="1:7" ht="30" customHeight="1">
      <c r="A72" s="3">
        <v>70</v>
      </c>
      <c r="B72" s="94" t="s">
        <v>384</v>
      </c>
      <c r="C72" s="95">
        <v>43776</v>
      </c>
      <c r="D72" s="94">
        <v>4</v>
      </c>
      <c r="E72" s="94" t="s">
        <v>71</v>
      </c>
      <c r="F72" s="94" t="s">
        <v>852</v>
      </c>
      <c r="G72" s="94" t="s">
        <v>13</v>
      </c>
    </row>
    <row r="73" spans="1:7" ht="30" customHeight="1">
      <c r="A73" s="3">
        <v>71</v>
      </c>
      <c r="B73" s="94" t="s">
        <v>383</v>
      </c>
      <c r="C73" s="96" t="s">
        <v>371</v>
      </c>
      <c r="D73" s="94">
        <v>4</v>
      </c>
      <c r="E73" s="94" t="s">
        <v>71</v>
      </c>
      <c r="F73" s="94" t="s">
        <v>852</v>
      </c>
      <c r="G73" s="94" t="s">
        <v>13</v>
      </c>
    </row>
    <row r="74" spans="1:7" ht="30" customHeight="1">
      <c r="A74" s="3">
        <v>72</v>
      </c>
      <c r="B74" s="94" t="s">
        <v>384</v>
      </c>
      <c r="C74" s="96" t="s">
        <v>372</v>
      </c>
      <c r="D74" s="94">
        <v>1</v>
      </c>
      <c r="E74" s="94" t="s">
        <v>71</v>
      </c>
      <c r="F74" s="94" t="s">
        <v>852</v>
      </c>
      <c r="G74" s="94" t="s">
        <v>13</v>
      </c>
    </row>
    <row r="75" spans="1:7" ht="30" customHeight="1">
      <c r="A75" s="3">
        <v>73</v>
      </c>
      <c r="B75" s="94" t="s">
        <v>236</v>
      </c>
      <c r="C75" s="96" t="s">
        <v>372</v>
      </c>
      <c r="D75" s="94">
        <v>1</v>
      </c>
      <c r="E75" s="94" t="s">
        <v>71</v>
      </c>
      <c r="F75" s="94" t="s">
        <v>852</v>
      </c>
      <c r="G75" s="94" t="s">
        <v>13</v>
      </c>
    </row>
    <row r="76" spans="1:7" ht="30" customHeight="1">
      <c r="A76" s="3">
        <v>74</v>
      </c>
      <c r="B76" s="94" t="s">
        <v>364</v>
      </c>
      <c r="C76" s="96" t="s">
        <v>373</v>
      </c>
      <c r="D76" s="94">
        <v>10</v>
      </c>
      <c r="E76" s="94" t="s">
        <v>71</v>
      </c>
      <c r="F76" s="94" t="s">
        <v>852</v>
      </c>
      <c r="G76" s="94" t="s">
        <v>13</v>
      </c>
    </row>
    <row r="77" spans="1:7" ht="30" customHeight="1">
      <c r="A77" s="3">
        <v>75</v>
      </c>
      <c r="B77" s="94" t="s">
        <v>249</v>
      </c>
      <c r="C77" s="95">
        <v>43655</v>
      </c>
      <c r="D77" s="94">
        <v>5</v>
      </c>
      <c r="E77" s="94" t="s">
        <v>71</v>
      </c>
      <c r="F77" s="94" t="s">
        <v>852</v>
      </c>
      <c r="G77" s="94" t="s">
        <v>13</v>
      </c>
    </row>
    <row r="78" spans="1:7" ht="30" customHeight="1">
      <c r="A78" s="3">
        <v>76</v>
      </c>
      <c r="B78" s="94" t="s">
        <v>170</v>
      </c>
      <c r="C78" s="95">
        <v>43534</v>
      </c>
      <c r="D78" s="94">
        <v>1</v>
      </c>
      <c r="E78" s="94" t="s">
        <v>71</v>
      </c>
      <c r="F78" s="94" t="s">
        <v>852</v>
      </c>
      <c r="G78" s="94" t="s">
        <v>13</v>
      </c>
    </row>
    <row r="79" spans="1:7" ht="30" customHeight="1">
      <c r="A79" s="3">
        <v>77</v>
      </c>
      <c r="B79" s="94" t="s">
        <v>154</v>
      </c>
      <c r="C79" s="95">
        <v>43565</v>
      </c>
      <c r="D79" s="94">
        <v>10</v>
      </c>
      <c r="E79" s="94" t="s">
        <v>71</v>
      </c>
      <c r="F79" s="94" t="s">
        <v>852</v>
      </c>
      <c r="G79" s="94" t="s">
        <v>13</v>
      </c>
    </row>
    <row r="80" spans="1:7" ht="30" customHeight="1">
      <c r="A80" s="3">
        <v>78</v>
      </c>
      <c r="B80" s="94" t="s">
        <v>236</v>
      </c>
      <c r="C80" s="96" t="s">
        <v>374</v>
      </c>
      <c r="D80" s="94">
        <v>2</v>
      </c>
      <c r="E80" s="94" t="s">
        <v>71</v>
      </c>
      <c r="F80" s="94" t="s">
        <v>852</v>
      </c>
      <c r="G80" s="94" t="s">
        <v>13</v>
      </c>
    </row>
    <row r="81" spans="1:7" ht="30" customHeight="1">
      <c r="A81" s="3">
        <v>79</v>
      </c>
      <c r="B81" s="94" t="s">
        <v>204</v>
      </c>
      <c r="C81" s="96" t="s">
        <v>375</v>
      </c>
      <c r="D81" s="94">
        <v>8</v>
      </c>
      <c r="E81" s="94" t="s">
        <v>71</v>
      </c>
      <c r="F81" s="94" t="s">
        <v>852</v>
      </c>
      <c r="G81" s="94" t="s">
        <v>13</v>
      </c>
    </row>
    <row r="82" spans="1:7" ht="30" customHeight="1">
      <c r="A82" s="3">
        <v>80</v>
      </c>
      <c r="B82" s="94" t="s">
        <v>154</v>
      </c>
      <c r="C82" s="95">
        <v>43476</v>
      </c>
      <c r="D82" s="94">
        <v>1</v>
      </c>
      <c r="E82" s="94" t="s">
        <v>71</v>
      </c>
      <c r="F82" s="94" t="s">
        <v>852</v>
      </c>
      <c r="G82" s="94" t="s">
        <v>13</v>
      </c>
    </row>
    <row r="83" spans="1:7" ht="30" customHeight="1">
      <c r="A83" s="3">
        <v>81</v>
      </c>
      <c r="B83" s="94" t="s">
        <v>385</v>
      </c>
      <c r="C83" s="95">
        <v>43657</v>
      </c>
      <c r="D83" s="94">
        <v>8</v>
      </c>
      <c r="E83" s="94" t="s">
        <v>71</v>
      </c>
      <c r="F83" s="94" t="s">
        <v>852</v>
      </c>
      <c r="G83" s="94" t="s">
        <v>13</v>
      </c>
    </row>
    <row r="84" spans="1:7" ht="30" customHeight="1">
      <c r="A84" s="3">
        <v>82</v>
      </c>
      <c r="B84" s="94" t="s">
        <v>385</v>
      </c>
      <c r="C84" s="95">
        <v>43688</v>
      </c>
      <c r="D84" s="94">
        <v>10</v>
      </c>
      <c r="E84" s="94" t="s">
        <v>71</v>
      </c>
      <c r="F84" s="94" t="s">
        <v>852</v>
      </c>
      <c r="G84" s="94" t="s">
        <v>13</v>
      </c>
    </row>
    <row r="85" spans="1:7" ht="30" customHeight="1">
      <c r="A85" s="3">
        <v>83</v>
      </c>
      <c r="B85" s="94" t="s">
        <v>385</v>
      </c>
      <c r="C85" s="96" t="s">
        <v>255</v>
      </c>
      <c r="D85" s="94">
        <v>11</v>
      </c>
      <c r="E85" s="94" t="s">
        <v>71</v>
      </c>
      <c r="F85" s="94" t="s">
        <v>852</v>
      </c>
      <c r="G85" s="94" t="s">
        <v>13</v>
      </c>
    </row>
    <row r="86" spans="1:7" ht="30" customHeight="1">
      <c r="A86" s="3">
        <v>84</v>
      </c>
      <c r="B86" s="94" t="s">
        <v>236</v>
      </c>
      <c r="C86" s="96" t="s">
        <v>378</v>
      </c>
      <c r="D86" s="94">
        <v>7</v>
      </c>
      <c r="E86" s="94" t="s">
        <v>71</v>
      </c>
      <c r="F86" s="94" t="s">
        <v>852</v>
      </c>
      <c r="G86" s="94" t="s">
        <v>13</v>
      </c>
    </row>
    <row r="87" spans="1:7" ht="30" customHeight="1">
      <c r="A87" s="3">
        <v>85</v>
      </c>
      <c r="B87" s="94" t="s">
        <v>236</v>
      </c>
      <c r="C87" s="96" t="s">
        <v>377</v>
      </c>
      <c r="D87" s="94">
        <v>2</v>
      </c>
      <c r="E87" s="94" t="s">
        <v>71</v>
      </c>
      <c r="F87" s="94" t="s">
        <v>852</v>
      </c>
      <c r="G87" s="94" t="s">
        <v>13</v>
      </c>
    </row>
    <row r="88" spans="1:7" ht="30" customHeight="1">
      <c r="A88" s="3">
        <v>86</v>
      </c>
      <c r="B88" s="94" t="s">
        <v>228</v>
      </c>
      <c r="C88" s="96" t="s">
        <v>376</v>
      </c>
      <c r="D88" s="94">
        <v>1</v>
      </c>
      <c r="E88" s="94" t="s">
        <v>71</v>
      </c>
      <c r="F88" s="94" t="s">
        <v>852</v>
      </c>
      <c r="G88" s="94" t="s">
        <v>13</v>
      </c>
    </row>
    <row r="89" spans="1:7" ht="30" customHeight="1">
      <c r="A89" s="3">
        <v>87</v>
      </c>
      <c r="B89" s="94" t="s">
        <v>228</v>
      </c>
      <c r="C89" s="96" t="s">
        <v>379</v>
      </c>
      <c r="D89" s="94">
        <v>7</v>
      </c>
      <c r="E89" s="94" t="s">
        <v>71</v>
      </c>
      <c r="F89" s="94" t="s">
        <v>852</v>
      </c>
      <c r="G89" s="94" t="s">
        <v>13</v>
      </c>
    </row>
    <row r="90" spans="1:7" ht="30" customHeight="1">
      <c r="A90" s="3">
        <v>88</v>
      </c>
      <c r="B90" s="94" t="s">
        <v>228</v>
      </c>
      <c r="C90" s="96" t="s">
        <v>380</v>
      </c>
      <c r="D90" s="94">
        <v>3</v>
      </c>
      <c r="E90" s="94" t="s">
        <v>71</v>
      </c>
      <c r="F90" s="94" t="s">
        <v>852</v>
      </c>
      <c r="G90" s="94" t="s">
        <v>13</v>
      </c>
    </row>
    <row r="91" spans="1:7" ht="30" customHeight="1">
      <c r="A91" s="3">
        <v>89</v>
      </c>
      <c r="B91" s="94" t="s">
        <v>386</v>
      </c>
      <c r="C91" s="95">
        <v>43597</v>
      </c>
      <c r="D91" s="94">
        <v>6</v>
      </c>
      <c r="E91" s="94" t="s">
        <v>71</v>
      </c>
      <c r="F91" s="94" t="s">
        <v>852</v>
      </c>
      <c r="G91" s="94" t="s">
        <v>13</v>
      </c>
    </row>
    <row r="92" spans="1:7" ht="30" customHeight="1">
      <c r="A92" s="3">
        <v>90</v>
      </c>
      <c r="B92" s="94" t="s">
        <v>236</v>
      </c>
      <c r="C92" s="95">
        <v>43597</v>
      </c>
      <c r="D92" s="94">
        <v>1</v>
      </c>
      <c r="E92" s="94" t="s">
        <v>71</v>
      </c>
      <c r="F92" s="94" t="s">
        <v>852</v>
      </c>
      <c r="G92" s="94" t="s">
        <v>13</v>
      </c>
    </row>
    <row r="93" spans="1:7" ht="30" customHeight="1">
      <c r="A93" s="3">
        <v>91</v>
      </c>
      <c r="B93" s="94" t="s">
        <v>225</v>
      </c>
      <c r="C93" s="95">
        <v>43628</v>
      </c>
      <c r="D93" s="94">
        <v>11</v>
      </c>
      <c r="E93" s="94" t="s">
        <v>71</v>
      </c>
      <c r="F93" s="94" t="s">
        <v>852</v>
      </c>
      <c r="G93" s="94" t="s">
        <v>13</v>
      </c>
    </row>
    <row r="94" spans="1:7" ht="30" customHeight="1">
      <c r="A94" s="3">
        <v>92</v>
      </c>
      <c r="B94" s="94" t="s">
        <v>384</v>
      </c>
      <c r="C94" s="95">
        <v>43811</v>
      </c>
      <c r="D94" s="94">
        <v>3</v>
      </c>
      <c r="E94" s="94" t="s">
        <v>71</v>
      </c>
      <c r="F94" s="94" t="s">
        <v>852</v>
      </c>
      <c r="G94" s="94" t="s">
        <v>13</v>
      </c>
    </row>
    <row r="95" spans="1:7" ht="30" customHeight="1">
      <c r="A95" s="3">
        <v>93</v>
      </c>
      <c r="B95" s="94" t="s">
        <v>385</v>
      </c>
      <c r="C95" s="96" t="s">
        <v>381</v>
      </c>
      <c r="D95" s="94">
        <v>9</v>
      </c>
      <c r="E95" s="94" t="s">
        <v>71</v>
      </c>
      <c r="F95" s="94" t="s">
        <v>852</v>
      </c>
      <c r="G95" s="94" t="s">
        <v>13</v>
      </c>
    </row>
    <row r="96" spans="1:7" ht="30" customHeight="1">
      <c r="A96" s="3">
        <v>94</v>
      </c>
      <c r="B96" s="94" t="s">
        <v>385</v>
      </c>
      <c r="C96" s="96" t="s">
        <v>382</v>
      </c>
      <c r="D96" s="94">
        <v>7</v>
      </c>
      <c r="E96" s="94" t="s">
        <v>71</v>
      </c>
      <c r="F96" s="94" t="s">
        <v>852</v>
      </c>
      <c r="G96" s="94" t="s">
        <v>13</v>
      </c>
    </row>
    <row r="97" spans="1:7" ht="30" customHeight="1">
      <c r="A97" s="3">
        <v>95</v>
      </c>
      <c r="B97" s="94" t="s">
        <v>385</v>
      </c>
      <c r="C97" s="96" t="s">
        <v>271</v>
      </c>
      <c r="D97" s="94">
        <v>9</v>
      </c>
      <c r="E97" s="94" t="s">
        <v>71</v>
      </c>
      <c r="F97" s="94" t="s">
        <v>852</v>
      </c>
      <c r="G97" s="94" t="s">
        <v>13</v>
      </c>
    </row>
    <row r="98" spans="1:7" ht="30" customHeight="1">
      <c r="A98" s="3">
        <v>96</v>
      </c>
      <c r="B98" s="94" t="s">
        <v>387</v>
      </c>
      <c r="C98" s="96" t="s">
        <v>851</v>
      </c>
      <c r="D98" s="94">
        <v>29</v>
      </c>
      <c r="E98" s="94" t="s">
        <v>71</v>
      </c>
      <c r="F98" s="94" t="s">
        <v>853</v>
      </c>
      <c r="G98" s="94" t="s">
        <v>13</v>
      </c>
    </row>
    <row r="99" spans="1:7">
      <c r="F99" s="7">
        <v>7</v>
      </c>
    </row>
    <row r="100" spans="1:7">
      <c r="F100" s="9" t="s">
        <v>274</v>
      </c>
      <c r="G100" s="13">
        <f>SUM(D3:D98)</f>
        <v>7306</v>
      </c>
    </row>
    <row r="101" spans="1:7">
      <c r="F101" s="9" t="s">
        <v>68</v>
      </c>
      <c r="G101" s="13">
        <v>3856</v>
      </c>
    </row>
    <row r="102" spans="1:7">
      <c r="F102" s="9" t="s">
        <v>35</v>
      </c>
      <c r="G102" s="13">
        <v>2664</v>
      </c>
    </row>
    <row r="103" spans="1:7">
      <c r="F103" s="9" t="s">
        <v>36</v>
      </c>
      <c r="G103" s="14">
        <v>448</v>
      </c>
    </row>
    <row r="104" spans="1:7">
      <c r="F104" s="11" t="s">
        <v>27</v>
      </c>
      <c r="G104" s="15">
        <f>SUM(G100:G103)</f>
        <v>14274</v>
      </c>
    </row>
  </sheetData>
  <sortState ref="A3:G97">
    <sortCondition ref="E97"/>
  </sortState>
  <mergeCells count="1">
    <mergeCell ref="A1:G1"/>
  </mergeCells>
  <pageMargins left="0.70866141732283472" right="0.70866141732283472" top="0.74803149606299213" bottom="0.74803149606299213" header="0.31496062992125984" footer="0.31496062992125984"/>
  <pageSetup paperSize="9" scale="4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20</vt:i4>
      </vt:variant>
    </vt:vector>
  </HeadingPairs>
  <TitlesOfParts>
    <vt:vector size="20" baseType="lpstr">
      <vt:lpstr>Cover</vt:lpstr>
      <vt:lpstr>Sheet1</vt:lpstr>
      <vt:lpstr>Sheet2</vt:lpstr>
      <vt:lpstr>ΕΓΚΑΙΝΙΑ</vt:lpstr>
      <vt:lpstr>Εκπαίδευση</vt:lpstr>
      <vt:lpstr>Άνοια</vt:lpstr>
      <vt:lpstr>Καρδιαγγειακά</vt:lpstr>
      <vt:lpstr> Οστεοπόρωση</vt:lpstr>
      <vt:lpstr>Καρκίνος του Μαστού</vt:lpstr>
      <vt:lpstr>καρκίνος τραχίλου της μήτρας </vt:lpstr>
      <vt:lpstr>Καρκίνος Παχέος εντέρου</vt:lpstr>
      <vt:lpstr>Καρκίνος του Προστάτη </vt:lpstr>
      <vt:lpstr>Ανεύρυσμα Κοιλιακής Αορτής </vt:lpstr>
      <vt:lpstr>Ψυχική Υγεία </vt:lpstr>
      <vt:lpstr> Πρώτες βοήθειες </vt:lpstr>
      <vt:lpstr>Λοιμώδη Νοσήματα</vt:lpstr>
      <vt:lpstr>Μελάνωμα</vt:lpstr>
      <vt:lpstr>Πνευμονοπάθεια</vt:lpstr>
      <vt:lpstr>Δωρεά μυελού των Οστών </vt:lpstr>
      <vt:lpstr>Λοιπά</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gthanou</dc:creator>
  <cp:lastModifiedBy>tdrakoulis@ath.forthnet.gr</cp:lastModifiedBy>
  <cp:lastPrinted>2020-04-23T12:31:40Z</cp:lastPrinted>
  <dcterms:created xsi:type="dcterms:W3CDTF">2018-01-11T13:26:11Z</dcterms:created>
  <dcterms:modified xsi:type="dcterms:W3CDTF">2020-04-24T12:34:36Z</dcterms:modified>
</cp:coreProperties>
</file>